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
    </mc:Choice>
  </mc:AlternateContent>
  <bookViews>
    <workbookView xWindow="0" yWindow="0" windowWidth="23040" windowHeight="9405" activeTab="1"/>
  </bookViews>
  <sheets>
    <sheet name="Sinking Funds" sheetId="2" r:id="rId1"/>
    <sheet name="2016" sheetId="1" r:id="rId2"/>
    <sheet name="CC Payoff" sheetId="4" r:id="rId3"/>
    <sheet name="Student Loan Payoff" sheetId="5" r:id="rId4"/>
    <sheet name="Car Note Payoff" sheetId="6" r:id="rId5"/>
    <sheet name="Sinking Funds Tracker" sheetId="8" r:id="rId6"/>
    <sheet name="Sheet1" sheetId="3" r:id="rId7"/>
  </sheets>
  <definedNames>
    <definedName name="ActualNumberOfPayments" localSheetId="4">'Car Note Payoff'!$I$6</definedName>
    <definedName name="ActualNumberOfPayments" localSheetId="3">'Student Loan Payoff'!$I$6</definedName>
    <definedName name="ActualNumberOfPayments">'CC Payoff'!$I$6</definedName>
    <definedName name="ExtraPayments" localSheetId="4">'Car Note Payoff'!$D$10</definedName>
    <definedName name="ExtraPayments" localSheetId="3">'Student Loan Payoff'!$D$10</definedName>
    <definedName name="ExtraPayments">'CC Payoff'!$D$10</definedName>
    <definedName name="InterestRate" localSheetId="4">'Car Note Payoff'!$D$5</definedName>
    <definedName name="InterestRate" localSheetId="3">'Student Loan Payoff'!$D$5</definedName>
    <definedName name="InterestRate">'CC Payoff'!$D$5</definedName>
    <definedName name="LastCol" localSheetId="4">MATCH(REPT("z",255),'Car Note Payoff'!$12:$12)</definedName>
    <definedName name="LastCol" localSheetId="3">MATCH(REPT("z",255),'Student Loan Payoff'!$12:$12)</definedName>
    <definedName name="LastCol">MATCH(REPT("z",255),'CC Payoff'!$12:$12)</definedName>
    <definedName name="LastRow" localSheetId="4">MATCH(9.99E+307,'Car Note Payoff'!$A:$A)</definedName>
    <definedName name="LastRow" localSheetId="3">MATCH(9.99E+307,'Student Loan Payoff'!$A:$A)</definedName>
    <definedName name="LastRow">MATCH(9.99E+307,'CC Payoff'!$A:$A)</definedName>
    <definedName name="LenderName" localSheetId="4">'Car Note Payoff'!$H$10</definedName>
    <definedName name="LenderName" localSheetId="3">'Student Loan Payoff'!$H$10</definedName>
    <definedName name="LenderName">'CC Payoff'!$H$10</definedName>
    <definedName name="LoanAmount" localSheetId="4">'Car Note Payoff'!$D$4</definedName>
    <definedName name="LoanAmount" localSheetId="3">'Student Loan Payoff'!$D$4</definedName>
    <definedName name="LoanAmount">'CC Payoff'!$D$4</definedName>
    <definedName name="LoanIsGood" localSheetId="4">('Car Note Payoff'!$D$4*'Car Note Payoff'!$D$5*'Car Note Payoff'!$D$6*'Car Note Payoff'!$D$8)&gt;0</definedName>
    <definedName name="LoanIsGood" localSheetId="3">('Student Loan Payoff'!$D$4*'Student Loan Payoff'!$D$5*'Student Loan Payoff'!$D$6*'Student Loan Payoff'!$D$8)&gt;0</definedName>
    <definedName name="LoanIsGood">('CC Payoff'!$D$4*'CC Payoff'!$D$5*'CC Payoff'!$D$6*'CC Payoff'!$D$8)&gt;0</definedName>
    <definedName name="LoanPeriod" localSheetId="4">'Car Note Payoff'!$D$6</definedName>
    <definedName name="LoanPeriod" localSheetId="3">'Student Loan Payoff'!$D$6</definedName>
    <definedName name="LoanPeriod">'CC Payoff'!$D$6</definedName>
    <definedName name="LoanStartDate" localSheetId="4">'Car Note Payoff'!$D$8</definedName>
    <definedName name="LoanStartDate" localSheetId="3">'Student Loan Payoff'!$D$8</definedName>
    <definedName name="LoanStartDate">'CC Payoff'!$D$8</definedName>
    <definedName name="PaymentsPerYear" localSheetId="4">'Car Note Payoff'!$D$7</definedName>
    <definedName name="PaymentsPerYear" localSheetId="3">'Student Loan Payoff'!$D$7</definedName>
    <definedName name="PaymentsPerYear">'CC Payoff'!$D$7</definedName>
    <definedName name="_xlnm.Print_Titles" localSheetId="4">'Car Note Payoff'!$12:$12</definedName>
    <definedName name="_xlnm.Print_Titles" localSheetId="2">'CC Payoff'!$12:$12</definedName>
    <definedName name="_xlnm.Print_Titles" localSheetId="3">'Student Loan Payoff'!$12:$12</definedName>
    <definedName name="PrintArea_SET" localSheetId="4">OFFSET('Car Note Payoff'!$A$1,,,'Car Note Payoff'!LastRow,'Car Note Payoff'!LastCol)</definedName>
    <definedName name="PrintArea_SET" localSheetId="3">OFFSET('Student Loan Payoff'!$A$1,,,'Student Loan Payoff'!LastRow,'Student Loan Payoff'!LastCol)</definedName>
    <definedName name="PrintArea_SET">OFFSET('CC Payoff'!$A$1,,,LastRow,LastCol)</definedName>
    <definedName name="ScheduledNumberOfPayments" localSheetId="4">'Car Note Payoff'!$I$5</definedName>
    <definedName name="ScheduledNumberOfPayments" localSheetId="3">'Student Loan Payoff'!$I$5</definedName>
    <definedName name="ScheduledNumberOfPayments">'CC Payoff'!$I$5</definedName>
    <definedName name="ScheduledPayment" localSheetId="4">'Car Note Payoff'!$I$4</definedName>
    <definedName name="ScheduledPayment" localSheetId="3">'Student Loan Payoff'!$I$4</definedName>
    <definedName name="ScheduledPayment">'CC Payoff'!$I$4</definedName>
    <definedName name="TotalEarlyPayments" localSheetId="4">'Car Note Payoff'!$I$7</definedName>
    <definedName name="TotalEarlyPayments" localSheetId="3">'Student Loan Payoff'!$I$7</definedName>
    <definedName name="TotalEarlyPayments">'CC Payoff'!$I$7</definedName>
    <definedName name="TotalInterest" localSheetId="4">'Car Note Payoff'!$I$8</definedName>
    <definedName name="TotalInterest" localSheetId="3">'Student Loan Payoff'!$I$8</definedName>
    <definedName name="TotalInterest">'CC Payoff'!$I$8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8" l="1"/>
  <c r="N23" i="8"/>
  <c r="M23" i="8"/>
  <c r="L23" i="8"/>
  <c r="K23" i="8"/>
  <c r="J23" i="8"/>
  <c r="I23" i="8"/>
  <c r="H23" i="8"/>
  <c r="G23" i="8"/>
  <c r="F23" i="8"/>
  <c r="E23" i="8"/>
  <c r="D23" i="8"/>
  <c r="C23" i="8"/>
  <c r="O23" i="8" s="1"/>
  <c r="N22" i="8"/>
  <c r="M22" i="8"/>
  <c r="L22" i="8"/>
  <c r="K22" i="8"/>
  <c r="J22" i="8"/>
  <c r="I22" i="8"/>
  <c r="H22" i="8"/>
  <c r="G22" i="8"/>
  <c r="F22" i="8"/>
  <c r="E22" i="8"/>
  <c r="D22" i="8"/>
  <c r="C22" i="8"/>
  <c r="O22" i="8" s="1"/>
  <c r="N21" i="8"/>
  <c r="M21" i="8"/>
  <c r="L21" i="8"/>
  <c r="K21" i="8"/>
  <c r="J21" i="8"/>
  <c r="I21" i="8"/>
  <c r="H21" i="8"/>
  <c r="G21" i="8"/>
  <c r="F21" i="8"/>
  <c r="E21" i="8"/>
  <c r="D21" i="8"/>
  <c r="C21" i="8"/>
  <c r="O21" i="8" s="1"/>
  <c r="N20" i="8"/>
  <c r="M20" i="8"/>
  <c r="L20" i="8"/>
  <c r="K20" i="8"/>
  <c r="J20" i="8"/>
  <c r="I20" i="8"/>
  <c r="H20" i="8"/>
  <c r="G20" i="8"/>
  <c r="F20" i="8"/>
  <c r="E20" i="8"/>
  <c r="D20" i="8"/>
  <c r="C20" i="8"/>
  <c r="O20" i="8" s="1"/>
  <c r="N19" i="8"/>
  <c r="M19" i="8"/>
  <c r="L19" i="8"/>
  <c r="K19" i="8"/>
  <c r="J19" i="8"/>
  <c r="I19" i="8"/>
  <c r="H19" i="8"/>
  <c r="G19" i="8"/>
  <c r="F19" i="8"/>
  <c r="E19" i="8"/>
  <c r="D19" i="8"/>
  <c r="C19" i="8"/>
  <c r="O19" i="8" s="1"/>
  <c r="N18" i="8"/>
  <c r="M18" i="8"/>
  <c r="L18" i="8"/>
  <c r="K18" i="8"/>
  <c r="J18" i="8"/>
  <c r="I18" i="8"/>
  <c r="H18" i="8"/>
  <c r="G18" i="8"/>
  <c r="F18" i="8"/>
  <c r="E18" i="8"/>
  <c r="D18" i="8"/>
  <c r="C18" i="8"/>
  <c r="O18" i="8" s="1"/>
  <c r="N17" i="8"/>
  <c r="M17" i="8"/>
  <c r="L17" i="8"/>
  <c r="K17" i="8"/>
  <c r="J17" i="8"/>
  <c r="I17" i="8"/>
  <c r="H17" i="8"/>
  <c r="G17" i="8"/>
  <c r="F17" i="8"/>
  <c r="E17" i="8"/>
  <c r="D17" i="8"/>
  <c r="C17" i="8"/>
  <c r="O17" i="8" s="1"/>
  <c r="N16" i="8"/>
  <c r="M16" i="8"/>
  <c r="L16" i="8"/>
  <c r="K16" i="8"/>
  <c r="J16" i="8"/>
  <c r="I16" i="8"/>
  <c r="H16" i="8"/>
  <c r="G16" i="8"/>
  <c r="F16" i="8"/>
  <c r="E16" i="8"/>
  <c r="D16" i="8"/>
  <c r="C16" i="8"/>
  <c r="O16" i="8" s="1"/>
  <c r="N15" i="8"/>
  <c r="M15" i="8"/>
  <c r="L15" i="8"/>
  <c r="K15" i="8"/>
  <c r="J15" i="8"/>
  <c r="I15" i="8"/>
  <c r="H15" i="8"/>
  <c r="G15" i="8"/>
  <c r="F15" i="8"/>
  <c r="E15" i="8"/>
  <c r="D15" i="8"/>
  <c r="C15" i="8"/>
  <c r="O15" i="8" s="1"/>
  <c r="N14" i="8"/>
  <c r="M14" i="8"/>
  <c r="L14" i="8"/>
  <c r="K14" i="8"/>
  <c r="J14" i="8"/>
  <c r="I14" i="8"/>
  <c r="H14" i="8"/>
  <c r="G14" i="8"/>
  <c r="F14" i="8"/>
  <c r="E14" i="8"/>
  <c r="D14" i="8"/>
  <c r="C14" i="8"/>
  <c r="O14" i="8" s="1"/>
  <c r="N13" i="8"/>
  <c r="M13" i="8"/>
  <c r="L13" i="8"/>
  <c r="K13" i="8"/>
  <c r="J13" i="8"/>
  <c r="I13" i="8"/>
  <c r="H13" i="8"/>
  <c r="G13" i="8"/>
  <c r="F13" i="8"/>
  <c r="E13" i="8"/>
  <c r="D13" i="8"/>
  <c r="C13" i="8"/>
  <c r="O13" i="8" s="1"/>
  <c r="N12" i="8"/>
  <c r="M12" i="8"/>
  <c r="L12" i="8"/>
  <c r="K12" i="8"/>
  <c r="J12" i="8"/>
  <c r="I12" i="8"/>
  <c r="H12" i="8"/>
  <c r="G12" i="8"/>
  <c r="F12" i="8"/>
  <c r="E12" i="8"/>
  <c r="D12" i="8"/>
  <c r="C12" i="8"/>
  <c r="O12" i="8" s="1"/>
  <c r="N11" i="8"/>
  <c r="M11" i="8"/>
  <c r="L11" i="8"/>
  <c r="K11" i="8"/>
  <c r="J11" i="8"/>
  <c r="I11" i="8"/>
  <c r="H11" i="8"/>
  <c r="G11" i="8"/>
  <c r="F11" i="8"/>
  <c r="E11" i="8"/>
  <c r="D11" i="8"/>
  <c r="C11" i="8"/>
  <c r="O11" i="8" s="1"/>
  <c r="N10" i="8"/>
  <c r="M10" i="8"/>
  <c r="L10" i="8"/>
  <c r="K10" i="8"/>
  <c r="J10" i="8"/>
  <c r="I10" i="8"/>
  <c r="H10" i="8"/>
  <c r="G10" i="8"/>
  <c r="F10" i="8"/>
  <c r="E10" i="8"/>
  <c r="D10" i="8"/>
  <c r="C10" i="8"/>
  <c r="O10" i="8" s="1"/>
  <c r="N9" i="8"/>
  <c r="M9" i="8"/>
  <c r="L9" i="8"/>
  <c r="K9" i="8"/>
  <c r="J9" i="8"/>
  <c r="I9" i="8"/>
  <c r="H9" i="8"/>
  <c r="G9" i="8"/>
  <c r="F9" i="8"/>
  <c r="E9" i="8"/>
  <c r="D9" i="8"/>
  <c r="C9" i="8"/>
  <c r="O9" i="8" s="1"/>
  <c r="N8" i="8"/>
  <c r="M8" i="8"/>
  <c r="L8" i="8"/>
  <c r="K8" i="8"/>
  <c r="J8" i="8"/>
  <c r="I8" i="8"/>
  <c r="H8" i="8"/>
  <c r="G8" i="8"/>
  <c r="F8" i="8"/>
  <c r="E8" i="8"/>
  <c r="D8" i="8"/>
  <c r="C8" i="8"/>
  <c r="O8" i="8" s="1"/>
  <c r="N7" i="8"/>
  <c r="M7" i="8"/>
  <c r="L7" i="8"/>
  <c r="K7" i="8"/>
  <c r="J7" i="8"/>
  <c r="I7" i="8"/>
  <c r="H7" i="8"/>
  <c r="G7" i="8"/>
  <c r="F7" i="8"/>
  <c r="E7" i="8"/>
  <c r="D7" i="8"/>
  <c r="C7" i="8"/>
  <c r="O7" i="8" s="1"/>
  <c r="N6" i="8"/>
  <c r="M6" i="8"/>
  <c r="L6" i="8"/>
  <c r="K6" i="8"/>
  <c r="J6" i="8"/>
  <c r="I6" i="8"/>
  <c r="H6" i="8"/>
  <c r="G6" i="8"/>
  <c r="F6" i="8"/>
  <c r="E6" i="8"/>
  <c r="D6" i="8"/>
  <c r="C6" i="8"/>
  <c r="O6" i="8" s="1"/>
  <c r="N5" i="8"/>
  <c r="M5" i="8"/>
  <c r="L5" i="8"/>
  <c r="L24" i="8" s="1"/>
  <c r="K5" i="8"/>
  <c r="J5" i="8"/>
  <c r="I5" i="8"/>
  <c r="H5" i="8"/>
  <c r="H24" i="8" s="1"/>
  <c r="G5" i="8"/>
  <c r="F5" i="8"/>
  <c r="E5" i="8"/>
  <c r="D5" i="8"/>
  <c r="D24" i="8" s="1"/>
  <c r="C5" i="8"/>
  <c r="O5" i="8" s="1"/>
  <c r="N4" i="8"/>
  <c r="N24" i="8" s="1"/>
  <c r="M4" i="8"/>
  <c r="M24" i="8" s="1"/>
  <c r="L4" i="8"/>
  <c r="K4" i="8"/>
  <c r="K24" i="8" s="1"/>
  <c r="J4" i="8"/>
  <c r="J24" i="8" s="1"/>
  <c r="I4" i="8"/>
  <c r="I24" i="8" s="1"/>
  <c r="H4" i="8"/>
  <c r="G4" i="8"/>
  <c r="G24" i="8" s="1"/>
  <c r="F4" i="8"/>
  <c r="F24" i="8" s="1"/>
  <c r="E4" i="8"/>
  <c r="E24" i="8" s="1"/>
  <c r="D4" i="8"/>
  <c r="C4" i="8"/>
  <c r="C24" i="8" s="1"/>
  <c r="O4" i="8" l="1"/>
  <c r="C60" i="1" l="1"/>
  <c r="C55" i="1"/>
  <c r="B31" i="1" l="1"/>
  <c r="B30" i="1"/>
  <c r="B25" i="1"/>
  <c r="B28" i="1"/>
  <c r="B41" i="1"/>
  <c r="C6" i="2" l="1"/>
  <c r="D6" i="2" s="1"/>
  <c r="E6" i="2" s="1"/>
  <c r="F6" i="2" s="1"/>
  <c r="G6" i="2" s="1"/>
  <c r="H6" i="2" s="1"/>
  <c r="I6" i="2" s="1"/>
  <c r="J6" i="2" s="1"/>
  <c r="K6" i="2" s="1"/>
  <c r="L6" i="2" s="1"/>
  <c r="M6" i="2" s="1"/>
  <c r="N6" i="2" s="1"/>
  <c r="A4" i="2"/>
  <c r="A5" i="2"/>
  <c r="A6" i="2"/>
  <c r="A7" i="2"/>
  <c r="A8" i="2"/>
  <c r="A9" i="2"/>
  <c r="A10" i="2"/>
  <c r="A11" i="2"/>
  <c r="A12" i="2"/>
  <c r="A13" i="2"/>
  <c r="A14" i="2"/>
  <c r="A15" i="2"/>
  <c r="A16" i="2"/>
  <c r="A17" i="2"/>
  <c r="A18" i="2"/>
  <c r="A19" i="2"/>
  <c r="A3" i="2"/>
  <c r="B44" i="1" l="1"/>
  <c r="B45" i="1"/>
  <c r="B46" i="1"/>
  <c r="B29" i="1"/>
  <c r="Q29" i="1" s="1"/>
  <c r="I5" i="6"/>
  <c r="A153" i="6" s="1"/>
  <c r="I5" i="5"/>
  <c r="A233" i="5" s="1"/>
  <c r="I5" i="4"/>
  <c r="A136" i="4" l="1"/>
  <c r="I4" i="4"/>
  <c r="A21" i="6"/>
  <c r="B21" i="6" s="1"/>
  <c r="A37" i="6"/>
  <c r="A54" i="6"/>
  <c r="J54" i="6" s="1"/>
  <c r="A86" i="6"/>
  <c r="E86" i="6" s="1"/>
  <c r="A118" i="6"/>
  <c r="E118" i="6" s="1"/>
  <c r="A13" i="6"/>
  <c r="C13" i="6" s="1"/>
  <c r="H13" i="6" s="1"/>
  <c r="A25" i="6"/>
  <c r="A41" i="6"/>
  <c r="A62" i="6"/>
  <c r="G62" i="6" s="1"/>
  <c r="A94" i="6"/>
  <c r="G94" i="6" s="1"/>
  <c r="A126" i="6"/>
  <c r="J126" i="6" s="1"/>
  <c r="A15" i="6"/>
  <c r="B15" i="6" s="1"/>
  <c r="A29" i="6"/>
  <c r="B29" i="6" s="1"/>
  <c r="A45" i="6"/>
  <c r="B45" i="6" s="1"/>
  <c r="A70" i="6"/>
  <c r="F70" i="6" s="1"/>
  <c r="A102" i="6"/>
  <c r="C102" i="6" s="1"/>
  <c r="A147" i="6"/>
  <c r="F147" i="6" s="1"/>
  <c r="A17" i="6"/>
  <c r="B17" i="6" s="1"/>
  <c r="A33" i="6"/>
  <c r="A49" i="6"/>
  <c r="G49" i="6" s="1"/>
  <c r="A78" i="6"/>
  <c r="C78" i="6" s="1"/>
  <c r="A110" i="6"/>
  <c r="C110" i="6" s="1"/>
  <c r="H54" i="6"/>
  <c r="A372" i="6"/>
  <c r="A370" i="6"/>
  <c r="A368" i="6"/>
  <c r="A366" i="6"/>
  <c r="A364" i="6"/>
  <c r="A362" i="6"/>
  <c r="A360" i="6"/>
  <c r="A358" i="6"/>
  <c r="A356" i="6"/>
  <c r="A354" i="6"/>
  <c r="A352" i="6"/>
  <c r="A350" i="6"/>
  <c r="A348" i="6"/>
  <c r="A371" i="6"/>
  <c r="A369" i="6"/>
  <c r="A367" i="6"/>
  <c r="A365" i="6"/>
  <c r="A363" i="6"/>
  <c r="A361" i="6"/>
  <c r="A359" i="6"/>
  <c r="A357" i="6"/>
  <c r="A355" i="6"/>
  <c r="A353" i="6"/>
  <c r="A351" i="6"/>
  <c r="A349" i="6"/>
  <c r="A347" i="6"/>
  <c r="A342" i="6"/>
  <c r="A341" i="6"/>
  <c r="A344" i="6"/>
  <c r="A343" i="6"/>
  <c r="A338" i="6"/>
  <c r="A336" i="6"/>
  <c r="A334" i="6"/>
  <c r="A332" i="6"/>
  <c r="A330" i="6"/>
  <c r="A328" i="6"/>
  <c r="A326" i="6"/>
  <c r="A324" i="6"/>
  <c r="A322" i="6"/>
  <c r="A320" i="6"/>
  <c r="A318" i="6"/>
  <c r="A340" i="6"/>
  <c r="A339" i="6"/>
  <c r="A337" i="6"/>
  <c r="A335" i="6"/>
  <c r="A333" i="6"/>
  <c r="A331" i="6"/>
  <c r="A329" i="6"/>
  <c r="A327" i="6"/>
  <c r="A325" i="6"/>
  <c r="A323" i="6"/>
  <c r="A321" i="6"/>
  <c r="A319" i="6"/>
  <c r="A346" i="6"/>
  <c r="A313" i="6"/>
  <c r="A311" i="6"/>
  <c r="A309" i="6"/>
  <c r="A307" i="6"/>
  <c r="A305" i="6"/>
  <c r="A303" i="6"/>
  <c r="A301" i="6"/>
  <c r="A299" i="6"/>
  <c r="A297" i="6"/>
  <c r="A295" i="6"/>
  <c r="A293" i="6"/>
  <c r="A291" i="6"/>
  <c r="A345" i="6"/>
  <c r="A317" i="6"/>
  <c r="A314" i="6"/>
  <c r="A312" i="6"/>
  <c r="A310" i="6"/>
  <c r="A308" i="6"/>
  <c r="A306" i="6"/>
  <c r="A304" i="6"/>
  <c r="A302" i="6"/>
  <c r="A300" i="6"/>
  <c r="A298" i="6"/>
  <c r="A296" i="6"/>
  <c r="A294" i="6"/>
  <c r="A292" i="6"/>
  <c r="A315" i="6"/>
  <c r="A287" i="6"/>
  <c r="A286" i="6"/>
  <c r="A284" i="6"/>
  <c r="A282" i="6"/>
  <c r="A280" i="6"/>
  <c r="A278" i="6"/>
  <c r="A276" i="6"/>
  <c r="A274" i="6"/>
  <c r="A272" i="6"/>
  <c r="A270" i="6"/>
  <c r="A268" i="6"/>
  <c r="A266" i="6"/>
  <c r="A264" i="6"/>
  <c r="A262" i="6"/>
  <c r="A260" i="6"/>
  <c r="A258" i="6"/>
  <c r="A256" i="6"/>
  <c r="A254" i="6"/>
  <c r="A252" i="6"/>
  <c r="A250" i="6"/>
  <c r="A248" i="6"/>
  <c r="A246" i="6"/>
  <c r="A244" i="6"/>
  <c r="A242" i="6"/>
  <c r="A240" i="6"/>
  <c r="A238" i="6"/>
  <c r="A236" i="6"/>
  <c r="A316" i="6"/>
  <c r="A290" i="6"/>
  <c r="A285" i="6"/>
  <c r="A283" i="6"/>
  <c r="A281" i="6"/>
  <c r="A279" i="6"/>
  <c r="A277" i="6"/>
  <c r="A275" i="6"/>
  <c r="A273" i="6"/>
  <c r="A271" i="6"/>
  <c r="A269" i="6"/>
  <c r="A267" i="6"/>
  <c r="A265" i="6"/>
  <c r="A263" i="6"/>
  <c r="A261" i="6"/>
  <c r="A259" i="6"/>
  <c r="A257" i="6"/>
  <c r="A255" i="6"/>
  <c r="A253" i="6"/>
  <c r="A251" i="6"/>
  <c r="A249" i="6"/>
  <c r="A247" i="6"/>
  <c r="A245" i="6"/>
  <c r="A243" i="6"/>
  <c r="A241" i="6"/>
  <c r="A239" i="6"/>
  <c r="A237" i="6"/>
  <c r="A235" i="6"/>
  <c r="A289" i="6"/>
  <c r="A232" i="6"/>
  <c r="A231" i="6"/>
  <c r="A230" i="6"/>
  <c r="A228" i="6"/>
  <c r="A226" i="6"/>
  <c r="A224" i="6"/>
  <c r="A222" i="6"/>
  <c r="A220" i="6"/>
  <c r="A218" i="6"/>
  <c r="A216" i="6"/>
  <c r="A214" i="6"/>
  <c r="A212" i="6"/>
  <c r="A210" i="6"/>
  <c r="A208" i="6"/>
  <c r="A206" i="6"/>
  <c r="A204" i="6"/>
  <c r="A202" i="6"/>
  <c r="A200" i="6"/>
  <c r="A198" i="6"/>
  <c r="A234" i="6"/>
  <c r="A233" i="6"/>
  <c r="A225" i="6"/>
  <c r="A217" i="6"/>
  <c r="A209" i="6"/>
  <c r="A201" i="6"/>
  <c r="A194" i="6"/>
  <c r="A190" i="6"/>
  <c r="A186" i="6"/>
  <c r="A182" i="6"/>
  <c r="A180" i="6"/>
  <c r="A178" i="6"/>
  <c r="A176" i="6"/>
  <c r="A174" i="6"/>
  <c r="A172" i="6"/>
  <c r="A170" i="6"/>
  <c r="A168" i="6"/>
  <c r="A166" i="6"/>
  <c r="A164" i="6"/>
  <c r="A162" i="6"/>
  <c r="A160" i="6"/>
  <c r="A158" i="6"/>
  <c r="A156" i="6"/>
  <c r="A154" i="6"/>
  <c r="A152" i="6"/>
  <c r="A150" i="6"/>
  <c r="A148" i="6"/>
  <c r="A223" i="6"/>
  <c r="A215" i="6"/>
  <c r="A207" i="6"/>
  <c r="A199" i="6"/>
  <c r="A193" i="6"/>
  <c r="A189" i="6"/>
  <c r="A185" i="6"/>
  <c r="A227" i="6"/>
  <c r="A219" i="6"/>
  <c r="A211" i="6"/>
  <c r="A203" i="6"/>
  <c r="A195" i="6"/>
  <c r="A191" i="6"/>
  <c r="A187" i="6"/>
  <c r="A183" i="6"/>
  <c r="A229" i="6"/>
  <c r="A197" i="6"/>
  <c r="A184" i="6"/>
  <c r="A181" i="6"/>
  <c r="A173" i="6"/>
  <c r="A165" i="6"/>
  <c r="A157" i="6"/>
  <c r="A149" i="6"/>
  <c r="A145" i="6"/>
  <c r="A141" i="6"/>
  <c r="A137" i="6"/>
  <c r="A133" i="6"/>
  <c r="A131" i="6"/>
  <c r="A129" i="6"/>
  <c r="A127" i="6"/>
  <c r="A125" i="6"/>
  <c r="A123" i="6"/>
  <c r="A121" i="6"/>
  <c r="A119" i="6"/>
  <c r="A117" i="6"/>
  <c r="A115" i="6"/>
  <c r="A113" i="6"/>
  <c r="A111" i="6"/>
  <c r="A109" i="6"/>
  <c r="A107" i="6"/>
  <c r="A105" i="6"/>
  <c r="A103" i="6"/>
  <c r="A101" i="6"/>
  <c r="A99" i="6"/>
  <c r="A97" i="6"/>
  <c r="A95" i="6"/>
  <c r="A93" i="6"/>
  <c r="A91" i="6"/>
  <c r="A89" i="6"/>
  <c r="A87" i="6"/>
  <c r="A85" i="6"/>
  <c r="A83" i="6"/>
  <c r="A81" i="6"/>
  <c r="A79" i="6"/>
  <c r="A77" i="6"/>
  <c r="A75" i="6"/>
  <c r="A73" i="6"/>
  <c r="A71" i="6"/>
  <c r="A69" i="6"/>
  <c r="A67" i="6"/>
  <c r="A65" i="6"/>
  <c r="A63" i="6"/>
  <c r="A61" i="6"/>
  <c r="A59" i="6"/>
  <c r="A57" i="6"/>
  <c r="A55" i="6"/>
  <c r="A53" i="6"/>
  <c r="A288" i="6"/>
  <c r="A221" i="6"/>
  <c r="A196" i="6"/>
  <c r="A179" i="6"/>
  <c r="A171" i="6"/>
  <c r="A163" i="6"/>
  <c r="A155" i="6"/>
  <c r="A144" i="6"/>
  <c r="A140" i="6"/>
  <c r="A136" i="6"/>
  <c r="A205" i="6"/>
  <c r="A188" i="6"/>
  <c r="A175" i="6"/>
  <c r="A167" i="6"/>
  <c r="A159" i="6"/>
  <c r="A151" i="6"/>
  <c r="A146" i="6"/>
  <c r="A142" i="6"/>
  <c r="A138" i="6"/>
  <c r="A134" i="6"/>
  <c r="A16" i="6"/>
  <c r="A20" i="6"/>
  <c r="A24" i="6"/>
  <c r="A28" i="6"/>
  <c r="A32" i="6"/>
  <c r="A36" i="6"/>
  <c r="A40" i="6"/>
  <c r="A44" i="6"/>
  <c r="A48" i="6"/>
  <c r="A52" i="6"/>
  <c r="A60" i="6"/>
  <c r="A68" i="6"/>
  <c r="A76" i="6"/>
  <c r="A84" i="6"/>
  <c r="A92" i="6"/>
  <c r="A100" i="6"/>
  <c r="A108" i="6"/>
  <c r="A116" i="6"/>
  <c r="A124" i="6"/>
  <c r="A132" i="6"/>
  <c r="A143" i="6"/>
  <c r="A177" i="6"/>
  <c r="I4" i="6"/>
  <c r="A18" i="6"/>
  <c r="A22" i="6"/>
  <c r="A26" i="6"/>
  <c r="A30" i="6"/>
  <c r="A34" i="6"/>
  <c r="A38" i="6"/>
  <c r="A42" i="6"/>
  <c r="A46" i="6"/>
  <c r="A50" i="6"/>
  <c r="A56" i="6"/>
  <c r="A64" i="6"/>
  <c r="A72" i="6"/>
  <c r="A80" i="6"/>
  <c r="A88" i="6"/>
  <c r="A96" i="6"/>
  <c r="A104" i="6"/>
  <c r="A112" i="6"/>
  <c r="A120" i="6"/>
  <c r="A128" i="6"/>
  <c r="A135" i="6"/>
  <c r="A161" i="6"/>
  <c r="A192" i="6"/>
  <c r="A213" i="6"/>
  <c r="G118" i="6"/>
  <c r="G153" i="6"/>
  <c r="C153" i="6"/>
  <c r="J153" i="6"/>
  <c r="F153" i="6"/>
  <c r="B153" i="6"/>
  <c r="H153" i="6"/>
  <c r="D153" i="6"/>
  <c r="I153" i="6"/>
  <c r="E153" i="6"/>
  <c r="A14" i="6"/>
  <c r="A19" i="6"/>
  <c r="A23" i="6"/>
  <c r="A27" i="6"/>
  <c r="A31" i="6"/>
  <c r="A35" i="6"/>
  <c r="A39" i="6"/>
  <c r="A43" i="6"/>
  <c r="A47" i="6"/>
  <c r="A51" i="6"/>
  <c r="A58" i="6"/>
  <c r="A66" i="6"/>
  <c r="A74" i="6"/>
  <c r="A82" i="6"/>
  <c r="A90" i="6"/>
  <c r="A98" i="6"/>
  <c r="A106" i="6"/>
  <c r="I110" i="6"/>
  <c r="A114" i="6"/>
  <c r="A122" i="6"/>
  <c r="A130" i="6"/>
  <c r="A139" i="6"/>
  <c r="A169" i="6"/>
  <c r="A19" i="5"/>
  <c r="B19" i="5" s="1"/>
  <c r="A76" i="4"/>
  <c r="H76" i="4" s="1"/>
  <c r="A17" i="5"/>
  <c r="B17" i="5" s="1"/>
  <c r="A24" i="5"/>
  <c r="B24" i="5" s="1"/>
  <c r="A40" i="5"/>
  <c r="A56" i="5"/>
  <c r="H56" i="5" s="1"/>
  <c r="A101" i="5"/>
  <c r="B101" i="5" s="1"/>
  <c r="A31" i="5"/>
  <c r="A102" i="5"/>
  <c r="E102" i="5" s="1"/>
  <c r="A31" i="4"/>
  <c r="A13" i="5"/>
  <c r="C13" i="5" s="1"/>
  <c r="H13" i="5" s="1"/>
  <c r="A21" i="5"/>
  <c r="A32" i="5"/>
  <c r="B32" i="5" s="1"/>
  <c r="A48" i="5"/>
  <c r="A64" i="5"/>
  <c r="H64" i="5" s="1"/>
  <c r="A113" i="5"/>
  <c r="C113" i="5" s="1"/>
  <c r="A47" i="5"/>
  <c r="A63" i="5"/>
  <c r="G63" i="5" s="1"/>
  <c r="A47" i="4"/>
  <c r="B47" i="4" s="1"/>
  <c r="A15" i="5"/>
  <c r="B15" i="5" s="1"/>
  <c r="A23" i="5"/>
  <c r="B23" i="5" s="1"/>
  <c r="A39" i="5"/>
  <c r="B39" i="5" s="1"/>
  <c r="A55" i="5"/>
  <c r="F55" i="5" s="1"/>
  <c r="A86" i="5"/>
  <c r="J86" i="5" s="1"/>
  <c r="A121" i="5"/>
  <c r="D121" i="5" s="1"/>
  <c r="H233" i="5"/>
  <c r="D233" i="5"/>
  <c r="J233" i="5"/>
  <c r="E233" i="5"/>
  <c r="G233" i="5"/>
  <c r="B233" i="5"/>
  <c r="C233" i="5"/>
  <c r="I233" i="5"/>
  <c r="F233" i="5"/>
  <c r="E86" i="5"/>
  <c r="H121" i="5"/>
  <c r="A129" i="5"/>
  <c r="A137" i="5"/>
  <c r="A145" i="5"/>
  <c r="A153" i="5"/>
  <c r="A161" i="5"/>
  <c r="A169" i="5"/>
  <c r="A177" i="5"/>
  <c r="A192" i="5"/>
  <c r="A204" i="5"/>
  <c r="A220" i="5"/>
  <c r="A241" i="5"/>
  <c r="I4" i="5"/>
  <c r="B21" i="5"/>
  <c r="A29" i="5"/>
  <c r="A30" i="5"/>
  <c r="B31" i="5"/>
  <c r="A37" i="5"/>
  <c r="A38" i="5"/>
  <c r="A45" i="5"/>
  <c r="A46" i="5"/>
  <c r="A53" i="5"/>
  <c r="A54" i="5"/>
  <c r="A61" i="5"/>
  <c r="A62" i="5"/>
  <c r="A70" i="5"/>
  <c r="A74" i="5"/>
  <c r="A78" i="5"/>
  <c r="A82" i="5"/>
  <c r="A99" i="5"/>
  <c r="A100" i="5"/>
  <c r="A110" i="5"/>
  <c r="A118" i="5"/>
  <c r="A126" i="5"/>
  <c r="A134" i="5"/>
  <c r="A142" i="5"/>
  <c r="A150" i="5"/>
  <c r="A158" i="5"/>
  <c r="A166" i="5"/>
  <c r="A173" i="5"/>
  <c r="A188" i="5"/>
  <c r="A198" i="5"/>
  <c r="A214" i="5"/>
  <c r="D113" i="5"/>
  <c r="F113" i="5"/>
  <c r="G113" i="5"/>
  <c r="A372" i="5"/>
  <c r="A370" i="5"/>
  <c r="A368" i="5"/>
  <c r="A366" i="5"/>
  <c r="A364" i="5"/>
  <c r="A362" i="5"/>
  <c r="A360" i="5"/>
  <c r="A358" i="5"/>
  <c r="A356" i="5"/>
  <c r="A354" i="5"/>
  <c r="A352" i="5"/>
  <c r="A350" i="5"/>
  <c r="A348" i="5"/>
  <c r="A346" i="5"/>
  <c r="A344" i="5"/>
  <c r="A342" i="5"/>
  <c r="A340" i="5"/>
  <c r="A371" i="5"/>
  <c r="A363" i="5"/>
  <c r="A355" i="5"/>
  <c r="A347" i="5"/>
  <c r="A339" i="5"/>
  <c r="A335" i="5"/>
  <c r="A331" i="5"/>
  <c r="A327" i="5"/>
  <c r="A325" i="5"/>
  <c r="A324" i="5"/>
  <c r="A367" i="5"/>
  <c r="A359" i="5"/>
  <c r="A351" i="5"/>
  <c r="A343" i="5"/>
  <c r="A337" i="5"/>
  <c r="A333" i="5"/>
  <c r="A329" i="5"/>
  <c r="A369" i="5"/>
  <c r="A353" i="5"/>
  <c r="A338" i="5"/>
  <c r="A330" i="5"/>
  <c r="A319" i="5"/>
  <c r="A315" i="5"/>
  <c r="A311" i="5"/>
  <c r="A307" i="5"/>
  <c r="A305" i="5"/>
  <c r="A304" i="5"/>
  <c r="A300" i="5"/>
  <c r="A298" i="5"/>
  <c r="A296" i="5"/>
  <c r="A294" i="5"/>
  <c r="A292" i="5"/>
  <c r="A290" i="5"/>
  <c r="A288" i="5"/>
  <c r="A286" i="5"/>
  <c r="A284" i="5"/>
  <c r="A282" i="5"/>
  <c r="A280" i="5"/>
  <c r="A278" i="5"/>
  <c r="A276" i="5"/>
  <c r="A274" i="5"/>
  <c r="A272" i="5"/>
  <c r="A270" i="5"/>
  <c r="A268" i="5"/>
  <c r="A266" i="5"/>
  <c r="A264" i="5"/>
  <c r="A262" i="5"/>
  <c r="A260" i="5"/>
  <c r="A258" i="5"/>
  <c r="A256" i="5"/>
  <c r="A254" i="5"/>
  <c r="A361" i="5"/>
  <c r="A345" i="5"/>
  <c r="A334" i="5"/>
  <c r="A326" i="5"/>
  <c r="A321" i="5"/>
  <c r="A317" i="5"/>
  <c r="A313" i="5"/>
  <c r="A309" i="5"/>
  <c r="A301" i="5"/>
  <c r="A299" i="5"/>
  <c r="A297" i="5"/>
  <c r="A295" i="5"/>
  <c r="A293" i="5"/>
  <c r="A291" i="5"/>
  <c r="A289" i="5"/>
  <c r="A287" i="5"/>
  <c r="A285" i="5"/>
  <c r="A283" i="5"/>
  <c r="A281" i="5"/>
  <c r="A279" i="5"/>
  <c r="A277" i="5"/>
  <c r="A275" i="5"/>
  <c r="A273" i="5"/>
  <c r="A271" i="5"/>
  <c r="A269" i="5"/>
  <c r="A267" i="5"/>
  <c r="A265" i="5"/>
  <c r="A263" i="5"/>
  <c r="A261" i="5"/>
  <c r="A365" i="5"/>
  <c r="A336" i="5"/>
  <c r="A322" i="5"/>
  <c r="A314" i="5"/>
  <c r="A306" i="5"/>
  <c r="A257" i="5"/>
  <c r="A253" i="5"/>
  <c r="A251" i="5"/>
  <c r="A249" i="5"/>
  <c r="A357" i="5"/>
  <c r="A332" i="5"/>
  <c r="A320" i="5"/>
  <c r="A312" i="5"/>
  <c r="A259" i="5"/>
  <c r="A328" i="5"/>
  <c r="A323" i="5"/>
  <c r="A310" i="5"/>
  <c r="A252" i="5"/>
  <c r="A248" i="5"/>
  <c r="A244" i="5"/>
  <c r="A243" i="5"/>
  <c r="A236" i="5"/>
  <c r="A235" i="5"/>
  <c r="A228" i="5"/>
  <c r="A227" i="5"/>
  <c r="A349" i="5"/>
  <c r="A318" i="5"/>
  <c r="A250" i="5"/>
  <c r="A247" i="5"/>
  <c r="A240" i="5"/>
  <c r="A239" i="5"/>
  <c r="A232" i="5"/>
  <c r="A231" i="5"/>
  <c r="A224" i="5"/>
  <c r="A223" i="5"/>
  <c r="A341" i="5"/>
  <c r="A302" i="5"/>
  <c r="A246" i="5"/>
  <c r="A245" i="5"/>
  <c r="A230" i="5"/>
  <c r="A229" i="5"/>
  <c r="A219" i="5"/>
  <c r="A215" i="5"/>
  <c r="A211" i="5"/>
  <c r="A207" i="5"/>
  <c r="A203" i="5"/>
  <c r="A199" i="5"/>
  <c r="A195" i="5"/>
  <c r="A187" i="5"/>
  <c r="A186" i="5"/>
  <c r="A179" i="5"/>
  <c r="A178" i="5"/>
  <c r="A171" i="5"/>
  <c r="A316" i="5"/>
  <c r="A238" i="5"/>
  <c r="A237" i="5"/>
  <c r="A222" i="5"/>
  <c r="A221" i="5"/>
  <c r="A217" i="5"/>
  <c r="A213" i="5"/>
  <c r="A209" i="5"/>
  <c r="A205" i="5"/>
  <c r="A201" i="5"/>
  <c r="A197" i="5"/>
  <c r="A191" i="5"/>
  <c r="A190" i="5"/>
  <c r="A183" i="5"/>
  <c r="A182" i="5"/>
  <c r="A175" i="5"/>
  <c r="A174" i="5"/>
  <c r="A234" i="5"/>
  <c r="A218" i="5"/>
  <c r="A210" i="5"/>
  <c r="A202" i="5"/>
  <c r="A194" i="5"/>
  <c r="A181" i="5"/>
  <c r="A180" i="5"/>
  <c r="A168" i="5"/>
  <c r="A164" i="5"/>
  <c r="A160" i="5"/>
  <c r="A156" i="5"/>
  <c r="A152" i="5"/>
  <c r="A148" i="5"/>
  <c r="A144" i="5"/>
  <c r="A140" i="5"/>
  <c r="A136" i="5"/>
  <c r="A132" i="5"/>
  <c r="A128" i="5"/>
  <c r="A124" i="5"/>
  <c r="A120" i="5"/>
  <c r="A116" i="5"/>
  <c r="A112" i="5"/>
  <c r="A104" i="5"/>
  <c r="A103" i="5"/>
  <c r="A96" i="5"/>
  <c r="A95" i="5"/>
  <c r="A88" i="5"/>
  <c r="A87" i="5"/>
  <c r="A85" i="5"/>
  <c r="A83" i="5"/>
  <c r="A81" i="5"/>
  <c r="A79" i="5"/>
  <c r="A77" i="5"/>
  <c r="A75" i="5"/>
  <c r="A73" i="5"/>
  <c r="A71" i="5"/>
  <c r="A69" i="5"/>
  <c r="A67" i="5"/>
  <c r="A308" i="5"/>
  <c r="A242" i="5"/>
  <c r="A225" i="5"/>
  <c r="A216" i="5"/>
  <c r="A208" i="5"/>
  <c r="A200" i="5"/>
  <c r="A185" i="5"/>
  <c r="A184" i="5"/>
  <c r="A167" i="5"/>
  <c r="A163" i="5"/>
  <c r="A159" i="5"/>
  <c r="A155" i="5"/>
  <c r="A151" i="5"/>
  <c r="A147" i="5"/>
  <c r="A143" i="5"/>
  <c r="A139" i="5"/>
  <c r="A135" i="5"/>
  <c r="A131" i="5"/>
  <c r="A127" i="5"/>
  <c r="A123" i="5"/>
  <c r="A119" i="5"/>
  <c r="A115" i="5"/>
  <c r="A111" i="5"/>
  <c r="A106" i="5"/>
  <c r="A105" i="5"/>
  <c r="A98" i="5"/>
  <c r="A97" i="5"/>
  <c r="A90" i="5"/>
  <c r="A89" i="5"/>
  <c r="A14" i="5"/>
  <c r="A16" i="5"/>
  <c r="A18" i="5"/>
  <c r="A20" i="5"/>
  <c r="A22" i="5"/>
  <c r="A27" i="5"/>
  <c r="A28" i="5"/>
  <c r="A35" i="5"/>
  <c r="A36" i="5"/>
  <c r="A43" i="5"/>
  <c r="A44" i="5"/>
  <c r="A51" i="5"/>
  <c r="A52" i="5"/>
  <c r="A59" i="5"/>
  <c r="A60" i="5"/>
  <c r="D64" i="5"/>
  <c r="A93" i="5"/>
  <c r="A94" i="5"/>
  <c r="A109" i="5"/>
  <c r="I113" i="5"/>
  <c r="A117" i="5"/>
  <c r="A125" i="5"/>
  <c r="A133" i="5"/>
  <c r="A141" i="5"/>
  <c r="A149" i="5"/>
  <c r="A157" i="5"/>
  <c r="A165" i="5"/>
  <c r="A176" i="5"/>
  <c r="A193" i="5"/>
  <c r="A196" i="5"/>
  <c r="A212" i="5"/>
  <c r="A226" i="5"/>
  <c r="A303" i="5"/>
  <c r="A25" i="5"/>
  <c r="A26" i="5"/>
  <c r="A33" i="5"/>
  <c r="A34" i="5"/>
  <c r="A41" i="5"/>
  <c r="A42" i="5"/>
  <c r="A49" i="5"/>
  <c r="A50" i="5"/>
  <c r="A57" i="5"/>
  <c r="A58" i="5"/>
  <c r="A65" i="5"/>
  <c r="A66" i="5"/>
  <c r="A68" i="5"/>
  <c r="A72" i="5"/>
  <c r="A76" i="5"/>
  <c r="A80" i="5"/>
  <c r="A84" i="5"/>
  <c r="H86" i="5"/>
  <c r="A91" i="5"/>
  <c r="A92" i="5"/>
  <c r="H102" i="5"/>
  <c r="A107" i="5"/>
  <c r="A108" i="5"/>
  <c r="A114" i="5"/>
  <c r="A122" i="5"/>
  <c r="A130" i="5"/>
  <c r="A138" i="5"/>
  <c r="A146" i="5"/>
  <c r="A154" i="5"/>
  <c r="A162" i="5"/>
  <c r="A170" i="5"/>
  <c r="A172" i="5"/>
  <c r="A189" i="5"/>
  <c r="A206" i="5"/>
  <c r="A255" i="5"/>
  <c r="A51" i="4"/>
  <c r="J51" i="4" s="1"/>
  <c r="A116" i="4"/>
  <c r="I116" i="4" s="1"/>
  <c r="A23" i="4"/>
  <c r="B23" i="4" s="1"/>
  <c r="A39" i="4"/>
  <c r="A60" i="4"/>
  <c r="G60" i="4" s="1"/>
  <c r="A92" i="4"/>
  <c r="G92" i="4" s="1"/>
  <c r="A124" i="4"/>
  <c r="I124" i="4" s="1"/>
  <c r="A108" i="4"/>
  <c r="D108" i="4" s="1"/>
  <c r="A35" i="4"/>
  <c r="A84" i="4"/>
  <c r="I84" i="4" s="1"/>
  <c r="A27" i="4"/>
  <c r="A43" i="4"/>
  <c r="B43" i="4" s="1"/>
  <c r="A68" i="4"/>
  <c r="E68" i="4" s="1"/>
  <c r="A100" i="4"/>
  <c r="I100" i="4" s="1"/>
  <c r="A132" i="4"/>
  <c r="H132" i="4" s="1"/>
  <c r="H136" i="4"/>
  <c r="D136" i="4"/>
  <c r="G136" i="4"/>
  <c r="C136" i="4"/>
  <c r="J136" i="4"/>
  <c r="F136" i="4"/>
  <c r="B136" i="4"/>
  <c r="E136" i="4"/>
  <c r="I136" i="4"/>
  <c r="B35" i="4"/>
  <c r="D60" i="4"/>
  <c r="A13" i="4"/>
  <c r="A15" i="4"/>
  <c r="A17" i="4"/>
  <c r="A19" i="4"/>
  <c r="A21" i="4"/>
  <c r="A24" i="4"/>
  <c r="A28" i="4"/>
  <c r="A32" i="4"/>
  <c r="A36" i="4"/>
  <c r="A40" i="4"/>
  <c r="A44" i="4"/>
  <c r="A48" i="4"/>
  <c r="A52" i="4"/>
  <c r="A62" i="4"/>
  <c r="A70" i="4"/>
  <c r="A78" i="4"/>
  <c r="A86" i="4"/>
  <c r="A94" i="4"/>
  <c r="A102" i="4"/>
  <c r="E108" i="4"/>
  <c r="A110" i="4"/>
  <c r="A118" i="4"/>
  <c r="A126" i="4"/>
  <c r="A134" i="4"/>
  <c r="A198" i="4"/>
  <c r="G68" i="4"/>
  <c r="B68" i="4"/>
  <c r="A25" i="4"/>
  <c r="A29" i="4"/>
  <c r="A33" i="4"/>
  <c r="A37" i="4"/>
  <c r="A41" i="4"/>
  <c r="A45" i="4"/>
  <c r="A49" i="4"/>
  <c r="E51" i="4"/>
  <c r="A53" i="4"/>
  <c r="A56" i="4"/>
  <c r="A64" i="4"/>
  <c r="A72" i="4"/>
  <c r="A80" i="4"/>
  <c r="A88" i="4"/>
  <c r="A96" i="4"/>
  <c r="A104" i="4"/>
  <c r="A112" i="4"/>
  <c r="A120" i="4"/>
  <c r="A128" i="4"/>
  <c r="C84" i="4"/>
  <c r="A372" i="4"/>
  <c r="A370" i="4"/>
  <c r="A368" i="4"/>
  <c r="A371" i="4"/>
  <c r="A367" i="4"/>
  <c r="A363" i="4"/>
  <c r="A359" i="4"/>
  <c r="A355" i="4"/>
  <c r="A351" i="4"/>
  <c r="A347" i="4"/>
  <c r="A343" i="4"/>
  <c r="A339" i="4"/>
  <c r="A337" i="4"/>
  <c r="A335" i="4"/>
  <c r="A333" i="4"/>
  <c r="A331" i="4"/>
  <c r="A329" i="4"/>
  <c r="A327" i="4"/>
  <c r="A325" i="4"/>
  <c r="A323" i="4"/>
  <c r="A321" i="4"/>
  <c r="A369" i="4"/>
  <c r="A366" i="4"/>
  <c r="A362" i="4"/>
  <c r="A358" i="4"/>
  <c r="A354" i="4"/>
  <c r="A350" i="4"/>
  <c r="A346" i="4"/>
  <c r="A342" i="4"/>
  <c r="A365" i="4"/>
  <c r="A361" i="4"/>
  <c r="A357" i="4"/>
  <c r="A353" i="4"/>
  <c r="A349" i="4"/>
  <c r="A345" i="4"/>
  <c r="A341" i="4"/>
  <c r="A338" i="4"/>
  <c r="A336" i="4"/>
  <c r="A334" i="4"/>
  <c r="A332" i="4"/>
  <c r="A330" i="4"/>
  <c r="A328" i="4"/>
  <c r="A326" i="4"/>
  <c r="A324" i="4"/>
  <c r="A322" i="4"/>
  <c r="A360" i="4"/>
  <c r="A344" i="4"/>
  <c r="A356" i="4"/>
  <c r="A340" i="4"/>
  <c r="A320" i="4"/>
  <c r="A318" i="4"/>
  <c r="A316" i="4"/>
  <c r="A314" i="4"/>
  <c r="A312" i="4"/>
  <c r="A310" i="4"/>
  <c r="A308" i="4"/>
  <c r="A306" i="4"/>
  <c r="A304" i="4"/>
  <c r="A302" i="4"/>
  <c r="A300" i="4"/>
  <c r="A352" i="4"/>
  <c r="A319" i="4"/>
  <c r="A311" i="4"/>
  <c r="A303" i="4"/>
  <c r="A295" i="4"/>
  <c r="A291" i="4"/>
  <c r="A287" i="4"/>
  <c r="A285" i="4"/>
  <c r="A283" i="4"/>
  <c r="A281" i="4"/>
  <c r="A279" i="4"/>
  <c r="A277" i="4"/>
  <c r="A275" i="4"/>
  <c r="A273" i="4"/>
  <c r="A271" i="4"/>
  <c r="A269" i="4"/>
  <c r="A267" i="4"/>
  <c r="A265" i="4"/>
  <c r="A263" i="4"/>
  <c r="A261" i="4"/>
  <c r="A259" i="4"/>
  <c r="A257" i="4"/>
  <c r="A255" i="4"/>
  <c r="A253" i="4"/>
  <c r="A251" i="4"/>
  <c r="A249" i="4"/>
  <c r="A247" i="4"/>
  <c r="A245" i="4"/>
  <c r="A243" i="4"/>
  <c r="A241" i="4"/>
  <c r="A239" i="4"/>
  <c r="A237" i="4"/>
  <c r="A235" i="4"/>
  <c r="A364" i="4"/>
  <c r="A317" i="4"/>
  <c r="A309" i="4"/>
  <c r="A301" i="4"/>
  <c r="A298" i="4"/>
  <c r="A294" i="4"/>
  <c r="A289" i="4"/>
  <c r="A288" i="4"/>
  <c r="A348" i="4"/>
  <c r="A315" i="4"/>
  <c r="A307" i="4"/>
  <c r="A299" i="4"/>
  <c r="A297" i="4"/>
  <c r="A293" i="4"/>
  <c r="A290" i="4"/>
  <c r="A286" i="4"/>
  <c r="A284" i="4"/>
  <c r="A282" i="4"/>
  <c r="A280" i="4"/>
  <c r="A278" i="4"/>
  <c r="A276" i="4"/>
  <c r="A274" i="4"/>
  <c r="A272" i="4"/>
  <c r="A270" i="4"/>
  <c r="A268" i="4"/>
  <c r="A266" i="4"/>
  <c r="A264" i="4"/>
  <c r="A262" i="4"/>
  <c r="A260" i="4"/>
  <c r="A258" i="4"/>
  <c r="A256" i="4"/>
  <c r="A254" i="4"/>
  <c r="A252" i="4"/>
  <c r="A250" i="4"/>
  <c r="A248" i="4"/>
  <c r="A246" i="4"/>
  <c r="A244" i="4"/>
  <c r="A242" i="4"/>
  <c r="A240" i="4"/>
  <c r="A238" i="4"/>
  <c r="A236" i="4"/>
  <c r="A305" i="4"/>
  <c r="A292" i="4"/>
  <c r="A233" i="4"/>
  <c r="A231" i="4"/>
  <c r="A229" i="4"/>
  <c r="A227" i="4"/>
  <c r="A225" i="4"/>
  <c r="A223" i="4"/>
  <c r="A221" i="4"/>
  <c r="A219" i="4"/>
  <c r="A217" i="4"/>
  <c r="A215" i="4"/>
  <c r="A213" i="4"/>
  <c r="A234" i="4"/>
  <c r="A226" i="4"/>
  <c r="A218" i="4"/>
  <c r="A209" i="4"/>
  <c r="A205" i="4"/>
  <c r="A201" i="4"/>
  <c r="A197" i="4"/>
  <c r="A193" i="4"/>
  <c r="A189" i="4"/>
  <c r="A186" i="4"/>
  <c r="A184" i="4"/>
  <c r="A182" i="4"/>
  <c r="A180" i="4"/>
  <c r="A178" i="4"/>
  <c r="A176" i="4"/>
  <c r="A174" i="4"/>
  <c r="A172" i="4"/>
  <c r="A170" i="4"/>
  <c r="A168" i="4"/>
  <c r="A166" i="4"/>
  <c r="A164" i="4"/>
  <c r="A162" i="4"/>
  <c r="A160" i="4"/>
  <c r="A158" i="4"/>
  <c r="A156" i="4"/>
  <c r="A154" i="4"/>
  <c r="A152" i="4"/>
  <c r="A150" i="4"/>
  <c r="A148" i="4"/>
  <c r="A146" i="4"/>
  <c r="A144" i="4"/>
  <c r="A142" i="4"/>
  <c r="A140" i="4"/>
  <c r="A296" i="4"/>
  <c r="A232" i="4"/>
  <c r="A224" i="4"/>
  <c r="A216" i="4"/>
  <c r="A208" i="4"/>
  <c r="A204" i="4"/>
  <c r="A200" i="4"/>
  <c r="A196" i="4"/>
  <c r="A192" i="4"/>
  <c r="A188" i="4"/>
  <c r="A313" i="4"/>
  <c r="A230" i="4"/>
  <c r="A222" i="4"/>
  <c r="A214" i="4"/>
  <c r="A211" i="4"/>
  <c r="A207" i="4"/>
  <c r="A203" i="4"/>
  <c r="A199" i="4"/>
  <c r="A195" i="4"/>
  <c r="A191" i="4"/>
  <c r="A187" i="4"/>
  <c r="A185" i="4"/>
  <c r="A183" i="4"/>
  <c r="A181" i="4"/>
  <c r="A179" i="4"/>
  <c r="A177" i="4"/>
  <c r="A175" i="4"/>
  <c r="A173" i="4"/>
  <c r="A171" i="4"/>
  <c r="A169" i="4"/>
  <c r="A167" i="4"/>
  <c r="A165" i="4"/>
  <c r="A163" i="4"/>
  <c r="A161" i="4"/>
  <c r="A159" i="4"/>
  <c r="A157" i="4"/>
  <c r="A155" i="4"/>
  <c r="A153" i="4"/>
  <c r="A151" i="4"/>
  <c r="A149" i="4"/>
  <c r="A147" i="4"/>
  <c r="A145" i="4"/>
  <c r="A143" i="4"/>
  <c r="A141" i="4"/>
  <c r="A228" i="4"/>
  <c r="A210" i="4"/>
  <c r="A194" i="4"/>
  <c r="A220" i="4"/>
  <c r="A206" i="4"/>
  <c r="A190" i="4"/>
  <c r="A139" i="4"/>
  <c r="A137" i="4"/>
  <c r="A135" i="4"/>
  <c r="A133" i="4"/>
  <c r="A131" i="4"/>
  <c r="A129" i="4"/>
  <c r="A127" i="4"/>
  <c r="A125" i="4"/>
  <c r="A123" i="4"/>
  <c r="A121" i="4"/>
  <c r="A119" i="4"/>
  <c r="A117" i="4"/>
  <c r="A115" i="4"/>
  <c r="A113" i="4"/>
  <c r="A111" i="4"/>
  <c r="A109" i="4"/>
  <c r="A107" i="4"/>
  <c r="A105" i="4"/>
  <c r="A103" i="4"/>
  <c r="A101" i="4"/>
  <c r="A99" i="4"/>
  <c r="A97" i="4"/>
  <c r="A95" i="4"/>
  <c r="A93" i="4"/>
  <c r="A91" i="4"/>
  <c r="A89" i="4"/>
  <c r="A87" i="4"/>
  <c r="A85" i="4"/>
  <c r="A83" i="4"/>
  <c r="A81" i="4"/>
  <c r="A79" i="4"/>
  <c r="A77" i="4"/>
  <c r="A75" i="4"/>
  <c r="A73" i="4"/>
  <c r="A71" i="4"/>
  <c r="A69" i="4"/>
  <c r="A67" i="4"/>
  <c r="A65" i="4"/>
  <c r="A63" i="4"/>
  <c r="A61" i="4"/>
  <c r="A59" i="4"/>
  <c r="A57" i="4"/>
  <c r="A55" i="4"/>
  <c r="A212" i="4"/>
  <c r="A202" i="4"/>
  <c r="A14" i="4"/>
  <c r="A16" i="4"/>
  <c r="A18" i="4"/>
  <c r="A20" i="4"/>
  <c r="A22" i="4"/>
  <c r="A26" i="4"/>
  <c r="A30" i="4"/>
  <c r="A34" i="4"/>
  <c r="A38" i="4"/>
  <c r="A42" i="4"/>
  <c r="A46" i="4"/>
  <c r="A50" i="4"/>
  <c r="A54" i="4"/>
  <c r="A58" i="4"/>
  <c r="A66" i="4"/>
  <c r="A74" i="4"/>
  <c r="A82" i="4"/>
  <c r="A90" i="4"/>
  <c r="A98" i="4"/>
  <c r="A106" i="4"/>
  <c r="A114" i="4"/>
  <c r="A122" i="4"/>
  <c r="A130" i="4"/>
  <c r="A138" i="4"/>
  <c r="I78" i="6" l="1"/>
  <c r="J78" i="6"/>
  <c r="G101" i="5"/>
  <c r="G51" i="4"/>
  <c r="I60" i="4"/>
  <c r="F68" i="4"/>
  <c r="D68" i="4"/>
  <c r="C51" i="4"/>
  <c r="I51" i="4"/>
  <c r="J55" i="5"/>
  <c r="F101" i="5"/>
  <c r="B55" i="5"/>
  <c r="B13" i="5"/>
  <c r="I68" i="4"/>
  <c r="C68" i="4"/>
  <c r="E60" i="4"/>
  <c r="C60" i="4"/>
  <c r="F51" i="4"/>
  <c r="C55" i="5"/>
  <c r="D101" i="5"/>
  <c r="D55" i="5"/>
  <c r="D47" i="4"/>
  <c r="J68" i="4"/>
  <c r="H68" i="4"/>
  <c r="F60" i="4"/>
  <c r="H51" i="4"/>
  <c r="C101" i="5"/>
  <c r="C64" i="5"/>
  <c r="B64" i="5"/>
  <c r="D47" i="5"/>
  <c r="D40" i="5"/>
  <c r="B118" i="6"/>
  <c r="H62" i="6"/>
  <c r="I118" i="6"/>
  <c r="D78" i="6"/>
  <c r="C147" i="6"/>
  <c r="B13" i="6"/>
  <c r="D94" i="6"/>
  <c r="I94" i="6"/>
  <c r="D13" i="6"/>
  <c r="E13" i="6" s="1"/>
  <c r="F13" i="6" s="1"/>
  <c r="C62" i="6"/>
  <c r="H94" i="6"/>
  <c r="B147" i="6"/>
  <c r="J118" i="6"/>
  <c r="G78" i="6"/>
  <c r="J147" i="6"/>
  <c r="D118" i="6"/>
  <c r="E78" i="6"/>
  <c r="B78" i="6"/>
  <c r="F62" i="6"/>
  <c r="D147" i="6"/>
  <c r="I62" i="6"/>
  <c r="F118" i="6"/>
  <c r="E62" i="6"/>
  <c r="F78" i="6"/>
  <c r="D62" i="6"/>
  <c r="J62" i="6"/>
  <c r="I147" i="6"/>
  <c r="H147" i="6"/>
  <c r="G147" i="6"/>
  <c r="H118" i="6"/>
  <c r="C118" i="6"/>
  <c r="H78" i="6"/>
  <c r="B62" i="6"/>
  <c r="E147" i="6"/>
  <c r="D35" i="4"/>
  <c r="J108" i="4"/>
  <c r="H108" i="4"/>
  <c r="F116" i="4"/>
  <c r="E116" i="4"/>
  <c r="E100" i="4"/>
  <c r="J100" i="4"/>
  <c r="F92" i="4"/>
  <c r="G102" i="6"/>
  <c r="B86" i="6"/>
  <c r="C102" i="5"/>
  <c r="F102" i="5"/>
  <c r="J110" i="6"/>
  <c r="C94" i="6"/>
  <c r="C126" i="6"/>
  <c r="D29" i="6"/>
  <c r="F110" i="6"/>
  <c r="F94" i="6"/>
  <c r="E64" i="5"/>
  <c r="E55" i="5"/>
  <c r="I101" i="5"/>
  <c r="H101" i="5"/>
  <c r="D102" i="5"/>
  <c r="F64" i="5"/>
  <c r="H55" i="5"/>
  <c r="E101" i="5"/>
  <c r="G64" i="5"/>
  <c r="J64" i="5"/>
  <c r="I64" i="5"/>
  <c r="I55" i="5"/>
  <c r="D32" i="5"/>
  <c r="J101" i="5"/>
  <c r="B40" i="5"/>
  <c r="G55" i="5"/>
  <c r="D13" i="5"/>
  <c r="F121" i="5"/>
  <c r="D21" i="5"/>
  <c r="C108" i="4"/>
  <c r="B108" i="4"/>
  <c r="G108" i="4"/>
  <c r="D39" i="4"/>
  <c r="I108" i="4"/>
  <c r="D43" i="4"/>
  <c r="B39" i="4"/>
  <c r="F108" i="4"/>
  <c r="B126" i="6"/>
  <c r="B110" i="6"/>
  <c r="C70" i="6"/>
  <c r="D25" i="6"/>
  <c r="G54" i="6"/>
  <c r="D70" i="6"/>
  <c r="G86" i="6"/>
  <c r="I102" i="6"/>
  <c r="I86" i="6"/>
  <c r="I70" i="6"/>
  <c r="I54" i="6"/>
  <c r="E126" i="6"/>
  <c r="G126" i="6"/>
  <c r="D33" i="6"/>
  <c r="H70" i="6"/>
  <c r="B54" i="6"/>
  <c r="B37" i="6"/>
  <c r="E70" i="6"/>
  <c r="E54" i="6"/>
  <c r="H126" i="6"/>
  <c r="B102" i="6"/>
  <c r="F49" i="6"/>
  <c r="D110" i="6"/>
  <c r="G110" i="6"/>
  <c r="J94" i="6"/>
  <c r="J70" i="6"/>
  <c r="C54" i="6"/>
  <c r="B25" i="6"/>
  <c r="F86" i="6"/>
  <c r="I49" i="6"/>
  <c r="E102" i="6"/>
  <c r="F102" i="6"/>
  <c r="J49" i="6"/>
  <c r="D41" i="6"/>
  <c r="I126" i="6"/>
  <c r="E49" i="6"/>
  <c r="D86" i="6"/>
  <c r="J86" i="6"/>
  <c r="C49" i="6"/>
  <c r="F126" i="6"/>
  <c r="D102" i="6"/>
  <c r="J102" i="6"/>
  <c r="D49" i="6"/>
  <c r="B33" i="6"/>
  <c r="B70" i="6"/>
  <c r="G70" i="6"/>
  <c r="F54" i="6"/>
  <c r="B41" i="6"/>
  <c r="H86" i="6"/>
  <c r="C86" i="6"/>
  <c r="D37" i="6"/>
  <c r="E110" i="6"/>
  <c r="E94" i="6"/>
  <c r="D126" i="6"/>
  <c r="H102" i="6"/>
  <c r="B49" i="6"/>
  <c r="H49" i="6"/>
  <c r="D45" i="6"/>
  <c r="H110" i="6"/>
  <c r="B94" i="6"/>
  <c r="D54" i="6"/>
  <c r="D86" i="5"/>
  <c r="I121" i="5"/>
  <c r="G102" i="5"/>
  <c r="G86" i="5"/>
  <c r="B121" i="5"/>
  <c r="B102" i="5"/>
  <c r="F86" i="5"/>
  <c r="B113" i="5"/>
  <c r="H113" i="5"/>
  <c r="F63" i="5"/>
  <c r="D31" i="5"/>
  <c r="B86" i="5"/>
  <c r="D24" i="5"/>
  <c r="E113" i="5"/>
  <c r="J113" i="5"/>
  <c r="C86" i="5"/>
  <c r="I86" i="5"/>
  <c r="B56" i="5"/>
  <c r="B48" i="5"/>
  <c r="C121" i="5"/>
  <c r="B47" i="5"/>
  <c r="E121" i="5"/>
  <c r="J121" i="5"/>
  <c r="I102" i="5"/>
  <c r="J102" i="5"/>
  <c r="D39" i="5"/>
  <c r="G121" i="5"/>
  <c r="B116" i="4"/>
  <c r="F100" i="4"/>
  <c r="J84" i="4"/>
  <c r="E84" i="4"/>
  <c r="H92" i="4"/>
  <c r="G116" i="4"/>
  <c r="D100" i="4"/>
  <c r="H84" i="4"/>
  <c r="J92" i="4"/>
  <c r="D116" i="4"/>
  <c r="H100" i="4"/>
  <c r="D92" i="4"/>
  <c r="J116" i="4"/>
  <c r="H116" i="4"/>
  <c r="C100" i="4"/>
  <c r="B84" i="4"/>
  <c r="G84" i="4"/>
  <c r="I92" i="4"/>
  <c r="E92" i="4"/>
  <c r="C92" i="4"/>
  <c r="B76" i="4"/>
  <c r="H124" i="4"/>
  <c r="C116" i="4"/>
  <c r="B100" i="4"/>
  <c r="G100" i="4"/>
  <c r="F84" i="4"/>
  <c r="D84" i="4"/>
  <c r="B132" i="4"/>
  <c r="B92" i="4"/>
  <c r="G76" i="4"/>
  <c r="J60" i="4"/>
  <c r="H60" i="4"/>
  <c r="B51" i="4"/>
  <c r="B60" i="4"/>
  <c r="D51" i="4"/>
  <c r="J13" i="6"/>
  <c r="G161" i="6"/>
  <c r="C161" i="6"/>
  <c r="J161" i="6"/>
  <c r="F161" i="6"/>
  <c r="B161" i="6"/>
  <c r="H161" i="6"/>
  <c r="D161" i="6"/>
  <c r="I161" i="6"/>
  <c r="E161" i="6"/>
  <c r="J50" i="6"/>
  <c r="F50" i="6"/>
  <c r="B50" i="6"/>
  <c r="H50" i="6"/>
  <c r="D50" i="6"/>
  <c r="C50" i="6"/>
  <c r="I50" i="6"/>
  <c r="G50" i="6"/>
  <c r="E50" i="6"/>
  <c r="J143" i="6"/>
  <c r="F143" i="6"/>
  <c r="B143" i="6"/>
  <c r="H143" i="6"/>
  <c r="D143" i="6"/>
  <c r="E143" i="6"/>
  <c r="C143" i="6"/>
  <c r="G143" i="6"/>
  <c r="I143" i="6"/>
  <c r="G76" i="6"/>
  <c r="C76" i="6"/>
  <c r="J76" i="6"/>
  <c r="F76" i="6"/>
  <c r="B76" i="6"/>
  <c r="H76" i="6"/>
  <c r="D76" i="6"/>
  <c r="I76" i="6"/>
  <c r="E76" i="6"/>
  <c r="B28" i="6"/>
  <c r="D28" i="6"/>
  <c r="G175" i="6"/>
  <c r="C175" i="6"/>
  <c r="J175" i="6"/>
  <c r="F175" i="6"/>
  <c r="B175" i="6"/>
  <c r="H175" i="6"/>
  <c r="D175" i="6"/>
  <c r="I175" i="6"/>
  <c r="E175" i="6"/>
  <c r="H288" i="6"/>
  <c r="D288" i="6"/>
  <c r="I288" i="6"/>
  <c r="C288" i="6"/>
  <c r="G288" i="6"/>
  <c r="B288" i="6"/>
  <c r="J288" i="6"/>
  <c r="E288" i="6"/>
  <c r="F288" i="6"/>
  <c r="I75" i="6"/>
  <c r="E75" i="6"/>
  <c r="H75" i="6"/>
  <c r="D75" i="6"/>
  <c r="J75" i="6"/>
  <c r="F75" i="6"/>
  <c r="B75" i="6"/>
  <c r="G75" i="6"/>
  <c r="C75" i="6"/>
  <c r="I99" i="6"/>
  <c r="E99" i="6"/>
  <c r="H99" i="6"/>
  <c r="D99" i="6"/>
  <c r="J99" i="6"/>
  <c r="F99" i="6"/>
  <c r="B99" i="6"/>
  <c r="G99" i="6"/>
  <c r="C99" i="6"/>
  <c r="I123" i="6"/>
  <c r="E123" i="6"/>
  <c r="H123" i="6"/>
  <c r="D123" i="6"/>
  <c r="J123" i="6"/>
  <c r="F123" i="6"/>
  <c r="B123" i="6"/>
  <c r="G123" i="6"/>
  <c r="C123" i="6"/>
  <c r="G173" i="6"/>
  <c r="C173" i="6"/>
  <c r="J173" i="6"/>
  <c r="F173" i="6"/>
  <c r="B173" i="6"/>
  <c r="H173" i="6"/>
  <c r="D173" i="6"/>
  <c r="E173" i="6"/>
  <c r="I173" i="6"/>
  <c r="G199" i="6"/>
  <c r="C199" i="6"/>
  <c r="J199" i="6"/>
  <c r="F199" i="6"/>
  <c r="B199" i="6"/>
  <c r="H199" i="6"/>
  <c r="D199" i="6"/>
  <c r="E199" i="6"/>
  <c r="I199" i="6"/>
  <c r="I172" i="6"/>
  <c r="E172" i="6"/>
  <c r="H172" i="6"/>
  <c r="D172" i="6"/>
  <c r="J172" i="6"/>
  <c r="F172" i="6"/>
  <c r="B172" i="6"/>
  <c r="G172" i="6"/>
  <c r="C172" i="6"/>
  <c r="G225" i="6"/>
  <c r="C225" i="6"/>
  <c r="J225" i="6"/>
  <c r="F225" i="6"/>
  <c r="B225" i="6"/>
  <c r="H225" i="6"/>
  <c r="D225" i="6"/>
  <c r="E225" i="6"/>
  <c r="I225" i="6"/>
  <c r="I216" i="6"/>
  <c r="E216" i="6"/>
  <c r="H216" i="6"/>
  <c r="D216" i="6"/>
  <c r="J216" i="6"/>
  <c r="F216" i="6"/>
  <c r="B216" i="6"/>
  <c r="G216" i="6"/>
  <c r="C216" i="6"/>
  <c r="H237" i="6"/>
  <c r="D237" i="6"/>
  <c r="G237" i="6"/>
  <c r="C237" i="6"/>
  <c r="I237" i="6"/>
  <c r="E237" i="6"/>
  <c r="B237" i="6"/>
  <c r="F237" i="6"/>
  <c r="J237" i="6"/>
  <c r="H261" i="6"/>
  <c r="D261" i="6"/>
  <c r="G261" i="6"/>
  <c r="C261" i="6"/>
  <c r="I261" i="6"/>
  <c r="E261" i="6"/>
  <c r="B261" i="6"/>
  <c r="F261" i="6"/>
  <c r="J261" i="6"/>
  <c r="H285" i="6"/>
  <c r="D285" i="6"/>
  <c r="G285" i="6"/>
  <c r="C285" i="6"/>
  <c r="I285" i="6"/>
  <c r="E285" i="6"/>
  <c r="B285" i="6"/>
  <c r="F285" i="6"/>
  <c r="J285" i="6"/>
  <c r="J254" i="6"/>
  <c r="F254" i="6"/>
  <c r="B254" i="6"/>
  <c r="I254" i="6"/>
  <c r="E254" i="6"/>
  <c r="G254" i="6"/>
  <c r="C254" i="6"/>
  <c r="H254" i="6"/>
  <c r="D254" i="6"/>
  <c r="J270" i="6"/>
  <c r="F270" i="6"/>
  <c r="B270" i="6"/>
  <c r="I270" i="6"/>
  <c r="E270" i="6"/>
  <c r="G270" i="6"/>
  <c r="C270" i="6"/>
  <c r="H270" i="6"/>
  <c r="D270" i="6"/>
  <c r="H294" i="6"/>
  <c r="D294" i="6"/>
  <c r="G294" i="6"/>
  <c r="C294" i="6"/>
  <c r="I294" i="6"/>
  <c r="E294" i="6"/>
  <c r="F294" i="6"/>
  <c r="B294" i="6"/>
  <c r="J294" i="6"/>
  <c r="H345" i="6"/>
  <c r="D345" i="6"/>
  <c r="I345" i="6"/>
  <c r="C345" i="6"/>
  <c r="G345" i="6"/>
  <c r="B345" i="6"/>
  <c r="J345" i="6"/>
  <c r="E345" i="6"/>
  <c r="F345" i="6"/>
  <c r="J313" i="6"/>
  <c r="F313" i="6"/>
  <c r="B313" i="6"/>
  <c r="I313" i="6"/>
  <c r="E313" i="6"/>
  <c r="G313" i="6"/>
  <c r="C313" i="6"/>
  <c r="H313" i="6"/>
  <c r="D313" i="6"/>
  <c r="H331" i="6"/>
  <c r="D331" i="6"/>
  <c r="G331" i="6"/>
  <c r="C331" i="6"/>
  <c r="I331" i="6"/>
  <c r="E331" i="6"/>
  <c r="J331" i="6"/>
  <c r="F331" i="6"/>
  <c r="B331" i="6"/>
  <c r="J330" i="6"/>
  <c r="F330" i="6"/>
  <c r="B330" i="6"/>
  <c r="I330" i="6"/>
  <c r="E330" i="6"/>
  <c r="G330" i="6"/>
  <c r="C330" i="6"/>
  <c r="D330" i="6"/>
  <c r="H330" i="6"/>
  <c r="H353" i="6"/>
  <c r="D353" i="6"/>
  <c r="G353" i="6"/>
  <c r="C353" i="6"/>
  <c r="I353" i="6"/>
  <c r="E353" i="6"/>
  <c r="F353" i="6"/>
  <c r="B353" i="6"/>
  <c r="J353" i="6"/>
  <c r="J352" i="6"/>
  <c r="F352" i="6"/>
  <c r="B352" i="6"/>
  <c r="I352" i="6"/>
  <c r="E352" i="6"/>
  <c r="G352" i="6"/>
  <c r="C352" i="6"/>
  <c r="D352" i="6"/>
  <c r="H352" i="6"/>
  <c r="G130" i="6"/>
  <c r="C130" i="6"/>
  <c r="J130" i="6"/>
  <c r="F130" i="6"/>
  <c r="B130" i="6"/>
  <c r="H130" i="6"/>
  <c r="D130" i="6"/>
  <c r="I130" i="6"/>
  <c r="E130" i="6"/>
  <c r="G114" i="6"/>
  <c r="C114" i="6"/>
  <c r="J114" i="6"/>
  <c r="F114" i="6"/>
  <c r="B114" i="6"/>
  <c r="H114" i="6"/>
  <c r="D114" i="6"/>
  <c r="E114" i="6"/>
  <c r="I114" i="6"/>
  <c r="G98" i="6"/>
  <c r="C98" i="6"/>
  <c r="J98" i="6"/>
  <c r="F98" i="6"/>
  <c r="B98" i="6"/>
  <c r="H98" i="6"/>
  <c r="D98" i="6"/>
  <c r="E98" i="6"/>
  <c r="I98" i="6"/>
  <c r="G82" i="6"/>
  <c r="C82" i="6"/>
  <c r="J82" i="6"/>
  <c r="F82" i="6"/>
  <c r="B82" i="6"/>
  <c r="H82" i="6"/>
  <c r="D82" i="6"/>
  <c r="E82" i="6"/>
  <c r="I82" i="6"/>
  <c r="G66" i="6"/>
  <c r="C66" i="6"/>
  <c r="J66" i="6"/>
  <c r="F66" i="6"/>
  <c r="B66" i="6"/>
  <c r="H66" i="6"/>
  <c r="D66" i="6"/>
  <c r="I66" i="6"/>
  <c r="E66" i="6"/>
  <c r="H51" i="6"/>
  <c r="D51" i="6"/>
  <c r="J51" i="6"/>
  <c r="F51" i="6"/>
  <c r="B51" i="6"/>
  <c r="I51" i="6"/>
  <c r="E51" i="6"/>
  <c r="G51" i="6"/>
  <c r="C51" i="6"/>
  <c r="D43" i="6"/>
  <c r="B43" i="6"/>
  <c r="D35" i="6"/>
  <c r="B35" i="6"/>
  <c r="D27" i="6"/>
  <c r="B27" i="6"/>
  <c r="D19" i="6"/>
  <c r="B19" i="6"/>
  <c r="D14" i="6"/>
  <c r="B14" i="6"/>
  <c r="D21" i="6"/>
  <c r="H192" i="6"/>
  <c r="D192" i="6"/>
  <c r="J192" i="6"/>
  <c r="F192" i="6"/>
  <c r="B192" i="6"/>
  <c r="E192" i="6"/>
  <c r="C192" i="6"/>
  <c r="G192" i="6"/>
  <c r="I192" i="6"/>
  <c r="G104" i="6"/>
  <c r="C104" i="6"/>
  <c r="J104" i="6"/>
  <c r="F104" i="6"/>
  <c r="B104" i="6"/>
  <c r="H104" i="6"/>
  <c r="D104" i="6"/>
  <c r="E104" i="6"/>
  <c r="I104" i="6"/>
  <c r="G88" i="6"/>
  <c r="C88" i="6"/>
  <c r="J88" i="6"/>
  <c r="F88" i="6"/>
  <c r="B88" i="6"/>
  <c r="H88" i="6"/>
  <c r="D88" i="6"/>
  <c r="E88" i="6"/>
  <c r="I88" i="6"/>
  <c r="B34" i="6"/>
  <c r="D34" i="6"/>
  <c r="G177" i="6"/>
  <c r="C177" i="6"/>
  <c r="J177" i="6"/>
  <c r="F177" i="6"/>
  <c r="B177" i="6"/>
  <c r="H177" i="6"/>
  <c r="D177" i="6"/>
  <c r="I177" i="6"/>
  <c r="E177" i="6"/>
  <c r="G116" i="6"/>
  <c r="C116" i="6"/>
  <c r="J116" i="6"/>
  <c r="F116" i="6"/>
  <c r="B116" i="6"/>
  <c r="H116" i="6"/>
  <c r="D116" i="6"/>
  <c r="I116" i="6"/>
  <c r="E116" i="6"/>
  <c r="G84" i="6"/>
  <c r="C84" i="6"/>
  <c r="J84" i="6"/>
  <c r="F84" i="6"/>
  <c r="B84" i="6"/>
  <c r="H84" i="6"/>
  <c r="D84" i="6"/>
  <c r="I84" i="6"/>
  <c r="E84" i="6"/>
  <c r="G52" i="6"/>
  <c r="C52" i="6"/>
  <c r="J52" i="6"/>
  <c r="F52" i="6"/>
  <c r="B52" i="6"/>
  <c r="H52" i="6"/>
  <c r="D52" i="6"/>
  <c r="I52" i="6"/>
  <c r="E52" i="6"/>
  <c r="B40" i="6"/>
  <c r="D40" i="6"/>
  <c r="D15" i="6"/>
  <c r="H142" i="6"/>
  <c r="D142" i="6"/>
  <c r="J142" i="6"/>
  <c r="F142" i="6"/>
  <c r="B142" i="6"/>
  <c r="G142" i="6"/>
  <c r="E142" i="6"/>
  <c r="I142" i="6"/>
  <c r="C142" i="6"/>
  <c r="G167" i="6"/>
  <c r="C167" i="6"/>
  <c r="J167" i="6"/>
  <c r="F167" i="6"/>
  <c r="B167" i="6"/>
  <c r="H167" i="6"/>
  <c r="D167" i="6"/>
  <c r="I167" i="6"/>
  <c r="E167" i="6"/>
  <c r="H136" i="6"/>
  <c r="D136" i="6"/>
  <c r="J136" i="6"/>
  <c r="F136" i="6"/>
  <c r="B136" i="6"/>
  <c r="C136" i="6"/>
  <c r="I136" i="6"/>
  <c r="E136" i="6"/>
  <c r="G136" i="6"/>
  <c r="G163" i="6"/>
  <c r="C163" i="6"/>
  <c r="J163" i="6"/>
  <c r="F163" i="6"/>
  <c r="B163" i="6"/>
  <c r="H163" i="6"/>
  <c r="D163" i="6"/>
  <c r="E163" i="6"/>
  <c r="I163" i="6"/>
  <c r="G221" i="6"/>
  <c r="C221" i="6"/>
  <c r="J221" i="6"/>
  <c r="F221" i="6"/>
  <c r="B221" i="6"/>
  <c r="H221" i="6"/>
  <c r="D221" i="6"/>
  <c r="I221" i="6"/>
  <c r="E221" i="6"/>
  <c r="I57" i="6"/>
  <c r="E57" i="6"/>
  <c r="H57" i="6"/>
  <c r="D57" i="6"/>
  <c r="J57" i="6"/>
  <c r="F57" i="6"/>
  <c r="B57" i="6"/>
  <c r="C57" i="6"/>
  <c r="G57" i="6"/>
  <c r="I65" i="6"/>
  <c r="E65" i="6"/>
  <c r="H65" i="6"/>
  <c r="D65" i="6"/>
  <c r="J65" i="6"/>
  <c r="F65" i="6"/>
  <c r="B65" i="6"/>
  <c r="G65" i="6"/>
  <c r="C65" i="6"/>
  <c r="I73" i="6"/>
  <c r="E73" i="6"/>
  <c r="H73" i="6"/>
  <c r="D73" i="6"/>
  <c r="J73" i="6"/>
  <c r="F73" i="6"/>
  <c r="B73" i="6"/>
  <c r="C73" i="6"/>
  <c r="G73" i="6"/>
  <c r="I81" i="6"/>
  <c r="E81" i="6"/>
  <c r="H81" i="6"/>
  <c r="D81" i="6"/>
  <c r="J81" i="6"/>
  <c r="F81" i="6"/>
  <c r="B81" i="6"/>
  <c r="G81" i="6"/>
  <c r="C81" i="6"/>
  <c r="I89" i="6"/>
  <c r="E89" i="6"/>
  <c r="H89" i="6"/>
  <c r="D89" i="6"/>
  <c r="J89" i="6"/>
  <c r="F89" i="6"/>
  <c r="B89" i="6"/>
  <c r="C89" i="6"/>
  <c r="G89" i="6"/>
  <c r="I97" i="6"/>
  <c r="E97" i="6"/>
  <c r="H97" i="6"/>
  <c r="D97" i="6"/>
  <c r="J97" i="6"/>
  <c r="F97" i="6"/>
  <c r="B97" i="6"/>
  <c r="C97" i="6"/>
  <c r="G97" i="6"/>
  <c r="I105" i="6"/>
  <c r="E105" i="6"/>
  <c r="H105" i="6"/>
  <c r="D105" i="6"/>
  <c r="J105" i="6"/>
  <c r="F105" i="6"/>
  <c r="B105" i="6"/>
  <c r="G105" i="6"/>
  <c r="C105" i="6"/>
  <c r="I113" i="6"/>
  <c r="E113" i="6"/>
  <c r="H113" i="6"/>
  <c r="D113" i="6"/>
  <c r="J113" i="6"/>
  <c r="F113" i="6"/>
  <c r="B113" i="6"/>
  <c r="G113" i="6"/>
  <c r="C113" i="6"/>
  <c r="I121" i="6"/>
  <c r="E121" i="6"/>
  <c r="H121" i="6"/>
  <c r="D121" i="6"/>
  <c r="J121" i="6"/>
  <c r="F121" i="6"/>
  <c r="B121" i="6"/>
  <c r="G121" i="6"/>
  <c r="C121" i="6"/>
  <c r="I129" i="6"/>
  <c r="E129" i="6"/>
  <c r="H129" i="6"/>
  <c r="D129" i="6"/>
  <c r="J129" i="6"/>
  <c r="F129" i="6"/>
  <c r="B129" i="6"/>
  <c r="G129" i="6"/>
  <c r="C129" i="6"/>
  <c r="J141" i="6"/>
  <c r="F141" i="6"/>
  <c r="B141" i="6"/>
  <c r="H141" i="6"/>
  <c r="D141" i="6"/>
  <c r="I141" i="6"/>
  <c r="G141" i="6"/>
  <c r="C141" i="6"/>
  <c r="E141" i="6"/>
  <c r="G165" i="6"/>
  <c r="C165" i="6"/>
  <c r="J165" i="6"/>
  <c r="F165" i="6"/>
  <c r="B165" i="6"/>
  <c r="H165" i="6"/>
  <c r="D165" i="6"/>
  <c r="E165" i="6"/>
  <c r="I165" i="6"/>
  <c r="G197" i="6"/>
  <c r="C197" i="6"/>
  <c r="J197" i="6"/>
  <c r="F197" i="6"/>
  <c r="B197" i="6"/>
  <c r="H197" i="6"/>
  <c r="D197" i="6"/>
  <c r="I197" i="6"/>
  <c r="E197" i="6"/>
  <c r="J191" i="6"/>
  <c r="F191" i="6"/>
  <c r="B191" i="6"/>
  <c r="H191" i="6"/>
  <c r="D191" i="6"/>
  <c r="G191" i="6"/>
  <c r="E191" i="6"/>
  <c r="I191" i="6"/>
  <c r="C191" i="6"/>
  <c r="G219" i="6"/>
  <c r="C219" i="6"/>
  <c r="J219" i="6"/>
  <c r="F219" i="6"/>
  <c r="B219" i="6"/>
  <c r="H219" i="6"/>
  <c r="D219" i="6"/>
  <c r="I219" i="6"/>
  <c r="E219" i="6"/>
  <c r="J193" i="6"/>
  <c r="F193" i="6"/>
  <c r="B193" i="6"/>
  <c r="H193" i="6"/>
  <c r="D193" i="6"/>
  <c r="C193" i="6"/>
  <c r="I193" i="6"/>
  <c r="E193" i="6"/>
  <c r="G193" i="6"/>
  <c r="G223" i="6"/>
  <c r="C223" i="6"/>
  <c r="J223" i="6"/>
  <c r="F223" i="6"/>
  <c r="B223" i="6"/>
  <c r="H223" i="6"/>
  <c r="D223" i="6"/>
  <c r="E223" i="6"/>
  <c r="I223" i="6"/>
  <c r="I154" i="6"/>
  <c r="E154" i="6"/>
  <c r="H154" i="6"/>
  <c r="D154" i="6"/>
  <c r="J154" i="6"/>
  <c r="F154" i="6"/>
  <c r="B154" i="6"/>
  <c r="C154" i="6"/>
  <c r="G154" i="6"/>
  <c r="I162" i="6"/>
  <c r="E162" i="6"/>
  <c r="H162" i="6"/>
  <c r="D162" i="6"/>
  <c r="J162" i="6"/>
  <c r="F162" i="6"/>
  <c r="B162" i="6"/>
  <c r="C162" i="6"/>
  <c r="G162" i="6"/>
  <c r="I170" i="6"/>
  <c r="E170" i="6"/>
  <c r="H170" i="6"/>
  <c r="D170" i="6"/>
  <c r="J170" i="6"/>
  <c r="F170" i="6"/>
  <c r="B170" i="6"/>
  <c r="C170" i="6"/>
  <c r="G170" i="6"/>
  <c r="I178" i="6"/>
  <c r="E178" i="6"/>
  <c r="H178" i="6"/>
  <c r="D178" i="6"/>
  <c r="J178" i="6"/>
  <c r="F178" i="6"/>
  <c r="B178" i="6"/>
  <c r="C178" i="6"/>
  <c r="G178" i="6"/>
  <c r="H190" i="6"/>
  <c r="D190" i="6"/>
  <c r="J190" i="6"/>
  <c r="F190" i="6"/>
  <c r="B190" i="6"/>
  <c r="I190" i="6"/>
  <c r="G190" i="6"/>
  <c r="C190" i="6"/>
  <c r="E190" i="6"/>
  <c r="G217" i="6"/>
  <c r="C217" i="6"/>
  <c r="J217" i="6"/>
  <c r="F217" i="6"/>
  <c r="B217" i="6"/>
  <c r="H217" i="6"/>
  <c r="D217" i="6"/>
  <c r="E217" i="6"/>
  <c r="I217" i="6"/>
  <c r="I198" i="6"/>
  <c r="E198" i="6"/>
  <c r="H198" i="6"/>
  <c r="D198" i="6"/>
  <c r="J198" i="6"/>
  <c r="F198" i="6"/>
  <c r="B198" i="6"/>
  <c r="C198" i="6"/>
  <c r="G198" i="6"/>
  <c r="I206" i="6"/>
  <c r="E206" i="6"/>
  <c r="H206" i="6"/>
  <c r="D206" i="6"/>
  <c r="J206" i="6"/>
  <c r="F206" i="6"/>
  <c r="B206" i="6"/>
  <c r="C206" i="6"/>
  <c r="G206" i="6"/>
  <c r="I214" i="6"/>
  <c r="E214" i="6"/>
  <c r="H214" i="6"/>
  <c r="D214" i="6"/>
  <c r="J214" i="6"/>
  <c r="F214" i="6"/>
  <c r="B214" i="6"/>
  <c r="C214" i="6"/>
  <c r="G214" i="6"/>
  <c r="I222" i="6"/>
  <c r="E222" i="6"/>
  <c r="H222" i="6"/>
  <c r="D222" i="6"/>
  <c r="J222" i="6"/>
  <c r="F222" i="6"/>
  <c r="B222" i="6"/>
  <c r="C222" i="6"/>
  <c r="G222" i="6"/>
  <c r="J230" i="6"/>
  <c r="F230" i="6"/>
  <c r="E230" i="6"/>
  <c r="I230" i="6"/>
  <c r="D230" i="6"/>
  <c r="G230" i="6"/>
  <c r="B230" i="6"/>
  <c r="C230" i="6"/>
  <c r="H230" i="6"/>
  <c r="H235" i="6"/>
  <c r="D235" i="6"/>
  <c r="G235" i="6"/>
  <c r="C235" i="6"/>
  <c r="I235" i="6"/>
  <c r="E235" i="6"/>
  <c r="F235" i="6"/>
  <c r="B235" i="6"/>
  <c r="J235" i="6"/>
  <c r="H243" i="6"/>
  <c r="D243" i="6"/>
  <c r="G243" i="6"/>
  <c r="C243" i="6"/>
  <c r="I243" i="6"/>
  <c r="E243" i="6"/>
  <c r="F243" i="6"/>
  <c r="B243" i="6"/>
  <c r="J243" i="6"/>
  <c r="H251" i="6"/>
  <c r="D251" i="6"/>
  <c r="G251" i="6"/>
  <c r="C251" i="6"/>
  <c r="I251" i="6"/>
  <c r="E251" i="6"/>
  <c r="F251" i="6"/>
  <c r="B251" i="6"/>
  <c r="J251" i="6"/>
  <c r="H259" i="6"/>
  <c r="D259" i="6"/>
  <c r="G259" i="6"/>
  <c r="C259" i="6"/>
  <c r="I259" i="6"/>
  <c r="E259" i="6"/>
  <c r="F259" i="6"/>
  <c r="B259" i="6"/>
  <c r="J259" i="6"/>
  <c r="H267" i="6"/>
  <c r="D267" i="6"/>
  <c r="G267" i="6"/>
  <c r="C267" i="6"/>
  <c r="I267" i="6"/>
  <c r="E267" i="6"/>
  <c r="F267" i="6"/>
  <c r="B267" i="6"/>
  <c r="J267" i="6"/>
  <c r="H275" i="6"/>
  <c r="D275" i="6"/>
  <c r="G275" i="6"/>
  <c r="C275" i="6"/>
  <c r="I275" i="6"/>
  <c r="E275" i="6"/>
  <c r="F275" i="6"/>
  <c r="B275" i="6"/>
  <c r="J275" i="6"/>
  <c r="H283" i="6"/>
  <c r="D283" i="6"/>
  <c r="G283" i="6"/>
  <c r="C283" i="6"/>
  <c r="I283" i="6"/>
  <c r="E283" i="6"/>
  <c r="F283" i="6"/>
  <c r="B283" i="6"/>
  <c r="J283" i="6"/>
  <c r="J236" i="6"/>
  <c r="F236" i="6"/>
  <c r="B236" i="6"/>
  <c r="I236" i="6"/>
  <c r="E236" i="6"/>
  <c r="G236" i="6"/>
  <c r="C236" i="6"/>
  <c r="H236" i="6"/>
  <c r="D236" i="6"/>
  <c r="J244" i="6"/>
  <c r="F244" i="6"/>
  <c r="B244" i="6"/>
  <c r="I244" i="6"/>
  <c r="E244" i="6"/>
  <c r="G244" i="6"/>
  <c r="C244" i="6"/>
  <c r="H244" i="6"/>
  <c r="D244" i="6"/>
  <c r="J252" i="6"/>
  <c r="F252" i="6"/>
  <c r="B252" i="6"/>
  <c r="I252" i="6"/>
  <c r="E252" i="6"/>
  <c r="G252" i="6"/>
  <c r="C252" i="6"/>
  <c r="H252" i="6"/>
  <c r="D252" i="6"/>
  <c r="J260" i="6"/>
  <c r="F260" i="6"/>
  <c r="B260" i="6"/>
  <c r="I260" i="6"/>
  <c r="E260" i="6"/>
  <c r="G260" i="6"/>
  <c r="C260" i="6"/>
  <c r="H260" i="6"/>
  <c r="D260" i="6"/>
  <c r="J268" i="6"/>
  <c r="F268" i="6"/>
  <c r="B268" i="6"/>
  <c r="I268" i="6"/>
  <c r="E268" i="6"/>
  <c r="G268" i="6"/>
  <c r="C268" i="6"/>
  <c r="H268" i="6"/>
  <c r="D268" i="6"/>
  <c r="J276" i="6"/>
  <c r="F276" i="6"/>
  <c r="B276" i="6"/>
  <c r="I276" i="6"/>
  <c r="E276" i="6"/>
  <c r="G276" i="6"/>
  <c r="C276" i="6"/>
  <c r="H276" i="6"/>
  <c r="D276" i="6"/>
  <c r="J284" i="6"/>
  <c r="F284" i="6"/>
  <c r="B284" i="6"/>
  <c r="I284" i="6"/>
  <c r="E284" i="6"/>
  <c r="G284" i="6"/>
  <c r="C284" i="6"/>
  <c r="H284" i="6"/>
  <c r="D284" i="6"/>
  <c r="H292" i="6"/>
  <c r="D292" i="6"/>
  <c r="G292" i="6"/>
  <c r="C292" i="6"/>
  <c r="I292" i="6"/>
  <c r="E292" i="6"/>
  <c r="J292" i="6"/>
  <c r="F292" i="6"/>
  <c r="B292" i="6"/>
  <c r="H300" i="6"/>
  <c r="D300" i="6"/>
  <c r="G300" i="6"/>
  <c r="C300" i="6"/>
  <c r="I300" i="6"/>
  <c r="E300" i="6"/>
  <c r="J300" i="6"/>
  <c r="F300" i="6"/>
  <c r="B300" i="6"/>
  <c r="H308" i="6"/>
  <c r="D308" i="6"/>
  <c r="G308" i="6"/>
  <c r="C308" i="6"/>
  <c r="I308" i="6"/>
  <c r="E308" i="6"/>
  <c r="J308" i="6"/>
  <c r="F308" i="6"/>
  <c r="B308" i="6"/>
  <c r="H317" i="6"/>
  <c r="D317" i="6"/>
  <c r="G317" i="6"/>
  <c r="I317" i="6"/>
  <c r="E317" i="6"/>
  <c r="F317" i="6"/>
  <c r="C317" i="6"/>
  <c r="J317" i="6"/>
  <c r="B317" i="6"/>
  <c r="J295" i="6"/>
  <c r="F295" i="6"/>
  <c r="B295" i="6"/>
  <c r="I295" i="6"/>
  <c r="E295" i="6"/>
  <c r="G295" i="6"/>
  <c r="C295" i="6"/>
  <c r="H295" i="6"/>
  <c r="D295" i="6"/>
  <c r="J303" i="6"/>
  <c r="F303" i="6"/>
  <c r="B303" i="6"/>
  <c r="I303" i="6"/>
  <c r="E303" i="6"/>
  <c r="G303" i="6"/>
  <c r="C303" i="6"/>
  <c r="H303" i="6"/>
  <c r="D303" i="6"/>
  <c r="J311" i="6"/>
  <c r="F311" i="6"/>
  <c r="B311" i="6"/>
  <c r="I311" i="6"/>
  <c r="E311" i="6"/>
  <c r="G311" i="6"/>
  <c r="C311" i="6"/>
  <c r="H311" i="6"/>
  <c r="D311" i="6"/>
  <c r="H321" i="6"/>
  <c r="D321" i="6"/>
  <c r="G321" i="6"/>
  <c r="C321" i="6"/>
  <c r="I321" i="6"/>
  <c r="E321" i="6"/>
  <c r="J321" i="6"/>
  <c r="B321" i="6"/>
  <c r="F321" i="6"/>
  <c r="H329" i="6"/>
  <c r="D329" i="6"/>
  <c r="G329" i="6"/>
  <c r="C329" i="6"/>
  <c r="I329" i="6"/>
  <c r="E329" i="6"/>
  <c r="J329" i="6"/>
  <c r="B329" i="6"/>
  <c r="F329" i="6"/>
  <c r="H337" i="6"/>
  <c r="D337" i="6"/>
  <c r="G337" i="6"/>
  <c r="C337" i="6"/>
  <c r="I337" i="6"/>
  <c r="E337" i="6"/>
  <c r="J337" i="6"/>
  <c r="B337" i="6"/>
  <c r="F337" i="6"/>
  <c r="J320" i="6"/>
  <c r="F320" i="6"/>
  <c r="B320" i="6"/>
  <c r="I320" i="6"/>
  <c r="E320" i="6"/>
  <c r="G320" i="6"/>
  <c r="C320" i="6"/>
  <c r="H320" i="6"/>
  <c r="D320" i="6"/>
  <c r="J328" i="6"/>
  <c r="F328" i="6"/>
  <c r="B328" i="6"/>
  <c r="I328" i="6"/>
  <c r="E328" i="6"/>
  <c r="G328" i="6"/>
  <c r="C328" i="6"/>
  <c r="H328" i="6"/>
  <c r="D328" i="6"/>
  <c r="J336" i="6"/>
  <c r="F336" i="6"/>
  <c r="B336" i="6"/>
  <c r="I336" i="6"/>
  <c r="E336" i="6"/>
  <c r="G336" i="6"/>
  <c r="C336" i="6"/>
  <c r="H336" i="6"/>
  <c r="D336" i="6"/>
  <c r="H341" i="6"/>
  <c r="D341" i="6"/>
  <c r="F341" i="6"/>
  <c r="J341" i="6"/>
  <c r="E341" i="6"/>
  <c r="G341" i="6"/>
  <c r="B341" i="6"/>
  <c r="I341" i="6"/>
  <c r="C341" i="6"/>
  <c r="H351" i="6"/>
  <c r="D351" i="6"/>
  <c r="G351" i="6"/>
  <c r="C351" i="6"/>
  <c r="I351" i="6"/>
  <c r="E351" i="6"/>
  <c r="J351" i="6"/>
  <c r="F351" i="6"/>
  <c r="B351" i="6"/>
  <c r="H359" i="6"/>
  <c r="D359" i="6"/>
  <c r="G359" i="6"/>
  <c r="C359" i="6"/>
  <c r="I359" i="6"/>
  <c r="E359" i="6"/>
  <c r="J359" i="6"/>
  <c r="F359" i="6"/>
  <c r="B359" i="6"/>
  <c r="H367" i="6"/>
  <c r="D367" i="6"/>
  <c r="G367" i="6"/>
  <c r="C367" i="6"/>
  <c r="I367" i="6"/>
  <c r="E367" i="6"/>
  <c r="J367" i="6"/>
  <c r="F367" i="6"/>
  <c r="B367" i="6"/>
  <c r="J350" i="6"/>
  <c r="F350" i="6"/>
  <c r="B350" i="6"/>
  <c r="I350" i="6"/>
  <c r="E350" i="6"/>
  <c r="G350" i="6"/>
  <c r="C350" i="6"/>
  <c r="D350" i="6"/>
  <c r="H350" i="6"/>
  <c r="J358" i="6"/>
  <c r="F358" i="6"/>
  <c r="B358" i="6"/>
  <c r="I358" i="6"/>
  <c r="E358" i="6"/>
  <c r="G358" i="6"/>
  <c r="C358" i="6"/>
  <c r="D358" i="6"/>
  <c r="H358" i="6"/>
  <c r="J366" i="6"/>
  <c r="F366" i="6"/>
  <c r="B366" i="6"/>
  <c r="I366" i="6"/>
  <c r="E366" i="6"/>
  <c r="G366" i="6"/>
  <c r="C366" i="6"/>
  <c r="D366" i="6"/>
  <c r="H366" i="6"/>
  <c r="G120" i="6"/>
  <c r="C120" i="6"/>
  <c r="J120" i="6"/>
  <c r="F120" i="6"/>
  <c r="B120" i="6"/>
  <c r="H120" i="6"/>
  <c r="D120" i="6"/>
  <c r="E120" i="6"/>
  <c r="I120" i="6"/>
  <c r="G64" i="6"/>
  <c r="C64" i="6"/>
  <c r="J64" i="6"/>
  <c r="F64" i="6"/>
  <c r="B64" i="6"/>
  <c r="H64" i="6"/>
  <c r="D64" i="6"/>
  <c r="E64" i="6"/>
  <c r="I64" i="6"/>
  <c r="B22" i="6"/>
  <c r="D22" i="6"/>
  <c r="G108" i="6"/>
  <c r="C108" i="6"/>
  <c r="J108" i="6"/>
  <c r="F108" i="6"/>
  <c r="B108" i="6"/>
  <c r="H108" i="6"/>
  <c r="D108" i="6"/>
  <c r="E108" i="6"/>
  <c r="I108" i="6"/>
  <c r="H140" i="6"/>
  <c r="D140" i="6"/>
  <c r="J140" i="6"/>
  <c r="F140" i="6"/>
  <c r="B140" i="6"/>
  <c r="C140" i="6"/>
  <c r="I140" i="6"/>
  <c r="E140" i="6"/>
  <c r="G140" i="6"/>
  <c r="I59" i="6"/>
  <c r="E59" i="6"/>
  <c r="H59" i="6"/>
  <c r="D59" i="6"/>
  <c r="J59" i="6"/>
  <c r="F59" i="6"/>
  <c r="B59" i="6"/>
  <c r="G59" i="6"/>
  <c r="C59" i="6"/>
  <c r="I83" i="6"/>
  <c r="E83" i="6"/>
  <c r="H83" i="6"/>
  <c r="D83" i="6"/>
  <c r="J83" i="6"/>
  <c r="F83" i="6"/>
  <c r="B83" i="6"/>
  <c r="G83" i="6"/>
  <c r="C83" i="6"/>
  <c r="I107" i="6"/>
  <c r="E107" i="6"/>
  <c r="H107" i="6"/>
  <c r="D107" i="6"/>
  <c r="J107" i="6"/>
  <c r="F107" i="6"/>
  <c r="B107" i="6"/>
  <c r="G107" i="6"/>
  <c r="C107" i="6"/>
  <c r="I131" i="6"/>
  <c r="E131" i="6"/>
  <c r="H131" i="6"/>
  <c r="D131" i="6"/>
  <c r="J131" i="6"/>
  <c r="F131" i="6"/>
  <c r="B131" i="6"/>
  <c r="G131" i="6"/>
  <c r="C131" i="6"/>
  <c r="G229" i="6"/>
  <c r="C229" i="6"/>
  <c r="J229" i="6"/>
  <c r="F229" i="6"/>
  <c r="B229" i="6"/>
  <c r="H229" i="6"/>
  <c r="D229" i="6"/>
  <c r="I229" i="6"/>
  <c r="E229" i="6"/>
  <c r="G227" i="6"/>
  <c r="C227" i="6"/>
  <c r="J227" i="6"/>
  <c r="F227" i="6"/>
  <c r="B227" i="6"/>
  <c r="H227" i="6"/>
  <c r="D227" i="6"/>
  <c r="I227" i="6"/>
  <c r="E227" i="6"/>
  <c r="I164" i="6"/>
  <c r="E164" i="6"/>
  <c r="H164" i="6"/>
  <c r="D164" i="6"/>
  <c r="J164" i="6"/>
  <c r="F164" i="6"/>
  <c r="B164" i="6"/>
  <c r="G164" i="6"/>
  <c r="C164" i="6"/>
  <c r="H194" i="6"/>
  <c r="D194" i="6"/>
  <c r="J194" i="6"/>
  <c r="F194" i="6"/>
  <c r="B194" i="6"/>
  <c r="I194" i="6"/>
  <c r="G194" i="6"/>
  <c r="C194" i="6"/>
  <c r="E194" i="6"/>
  <c r="I208" i="6"/>
  <c r="E208" i="6"/>
  <c r="H208" i="6"/>
  <c r="D208" i="6"/>
  <c r="J208" i="6"/>
  <c r="F208" i="6"/>
  <c r="B208" i="6"/>
  <c r="G208" i="6"/>
  <c r="C208" i="6"/>
  <c r="H231" i="6"/>
  <c r="D231" i="6"/>
  <c r="F231" i="6"/>
  <c r="J231" i="6"/>
  <c r="E231" i="6"/>
  <c r="G231" i="6"/>
  <c r="B231" i="6"/>
  <c r="I231" i="6"/>
  <c r="C231" i="6"/>
  <c r="H253" i="6"/>
  <c r="D253" i="6"/>
  <c r="G253" i="6"/>
  <c r="C253" i="6"/>
  <c r="I253" i="6"/>
  <c r="E253" i="6"/>
  <c r="B253" i="6"/>
  <c r="F253" i="6"/>
  <c r="J253" i="6"/>
  <c r="H277" i="6"/>
  <c r="D277" i="6"/>
  <c r="G277" i="6"/>
  <c r="C277" i="6"/>
  <c r="I277" i="6"/>
  <c r="E277" i="6"/>
  <c r="B277" i="6"/>
  <c r="F277" i="6"/>
  <c r="J277" i="6"/>
  <c r="J246" i="6"/>
  <c r="F246" i="6"/>
  <c r="B246" i="6"/>
  <c r="I246" i="6"/>
  <c r="E246" i="6"/>
  <c r="G246" i="6"/>
  <c r="C246" i="6"/>
  <c r="H246" i="6"/>
  <c r="D246" i="6"/>
  <c r="J278" i="6"/>
  <c r="F278" i="6"/>
  <c r="B278" i="6"/>
  <c r="I278" i="6"/>
  <c r="E278" i="6"/>
  <c r="G278" i="6"/>
  <c r="C278" i="6"/>
  <c r="H278" i="6"/>
  <c r="D278" i="6"/>
  <c r="H302" i="6"/>
  <c r="D302" i="6"/>
  <c r="G302" i="6"/>
  <c r="C302" i="6"/>
  <c r="I302" i="6"/>
  <c r="E302" i="6"/>
  <c r="F302" i="6"/>
  <c r="B302" i="6"/>
  <c r="J302" i="6"/>
  <c r="J297" i="6"/>
  <c r="F297" i="6"/>
  <c r="B297" i="6"/>
  <c r="I297" i="6"/>
  <c r="E297" i="6"/>
  <c r="G297" i="6"/>
  <c r="C297" i="6"/>
  <c r="H297" i="6"/>
  <c r="D297" i="6"/>
  <c r="H323" i="6"/>
  <c r="D323" i="6"/>
  <c r="G323" i="6"/>
  <c r="C323" i="6"/>
  <c r="I323" i="6"/>
  <c r="E323" i="6"/>
  <c r="J323" i="6"/>
  <c r="F323" i="6"/>
  <c r="B323" i="6"/>
  <c r="J322" i="6"/>
  <c r="F322" i="6"/>
  <c r="B322" i="6"/>
  <c r="I322" i="6"/>
  <c r="E322" i="6"/>
  <c r="G322" i="6"/>
  <c r="C322" i="6"/>
  <c r="D322" i="6"/>
  <c r="H322" i="6"/>
  <c r="J342" i="6"/>
  <c r="F342" i="6"/>
  <c r="B342" i="6"/>
  <c r="G342" i="6"/>
  <c r="E342" i="6"/>
  <c r="H342" i="6"/>
  <c r="C342" i="6"/>
  <c r="D342" i="6"/>
  <c r="I342" i="6"/>
  <c r="H369" i="6"/>
  <c r="D369" i="6"/>
  <c r="G369" i="6"/>
  <c r="C369" i="6"/>
  <c r="I369" i="6"/>
  <c r="E369" i="6"/>
  <c r="F369" i="6"/>
  <c r="B369" i="6"/>
  <c r="J369" i="6"/>
  <c r="J360" i="6"/>
  <c r="F360" i="6"/>
  <c r="B360" i="6"/>
  <c r="I360" i="6"/>
  <c r="E360" i="6"/>
  <c r="G360" i="6"/>
  <c r="C360" i="6"/>
  <c r="D360" i="6"/>
  <c r="H360" i="6"/>
  <c r="G169" i="6"/>
  <c r="C169" i="6"/>
  <c r="J169" i="6"/>
  <c r="F169" i="6"/>
  <c r="B169" i="6"/>
  <c r="H169" i="6"/>
  <c r="D169" i="6"/>
  <c r="I169" i="6"/>
  <c r="E169" i="6"/>
  <c r="G122" i="6"/>
  <c r="C122" i="6"/>
  <c r="J122" i="6"/>
  <c r="F122" i="6"/>
  <c r="B122" i="6"/>
  <c r="H122" i="6"/>
  <c r="D122" i="6"/>
  <c r="I122" i="6"/>
  <c r="E122" i="6"/>
  <c r="G106" i="6"/>
  <c r="C106" i="6"/>
  <c r="J106" i="6"/>
  <c r="F106" i="6"/>
  <c r="B106" i="6"/>
  <c r="H106" i="6"/>
  <c r="D106" i="6"/>
  <c r="I106" i="6"/>
  <c r="E106" i="6"/>
  <c r="G90" i="6"/>
  <c r="C90" i="6"/>
  <c r="J90" i="6"/>
  <c r="F90" i="6"/>
  <c r="B90" i="6"/>
  <c r="H90" i="6"/>
  <c r="D90" i="6"/>
  <c r="I90" i="6"/>
  <c r="E90" i="6"/>
  <c r="G74" i="6"/>
  <c r="C74" i="6"/>
  <c r="J74" i="6"/>
  <c r="F74" i="6"/>
  <c r="B74" i="6"/>
  <c r="H74" i="6"/>
  <c r="D74" i="6"/>
  <c r="E74" i="6"/>
  <c r="I74" i="6"/>
  <c r="G58" i="6"/>
  <c r="C58" i="6"/>
  <c r="J58" i="6"/>
  <c r="F58" i="6"/>
  <c r="B58" i="6"/>
  <c r="H58" i="6"/>
  <c r="D58" i="6"/>
  <c r="I58" i="6"/>
  <c r="E58" i="6"/>
  <c r="D47" i="6"/>
  <c r="B47" i="6"/>
  <c r="D39" i="6"/>
  <c r="B39" i="6"/>
  <c r="D31" i="6"/>
  <c r="B31" i="6"/>
  <c r="D23" i="6"/>
  <c r="B23" i="6"/>
  <c r="J135" i="6"/>
  <c r="F135" i="6"/>
  <c r="B135" i="6"/>
  <c r="H135" i="6"/>
  <c r="D135" i="6"/>
  <c r="E135" i="6"/>
  <c r="C135" i="6"/>
  <c r="G135" i="6"/>
  <c r="I135" i="6"/>
  <c r="G112" i="6"/>
  <c r="C112" i="6"/>
  <c r="J112" i="6"/>
  <c r="F112" i="6"/>
  <c r="B112" i="6"/>
  <c r="H112" i="6"/>
  <c r="D112" i="6"/>
  <c r="E112" i="6"/>
  <c r="I112" i="6"/>
  <c r="G96" i="6"/>
  <c r="C96" i="6"/>
  <c r="J96" i="6"/>
  <c r="F96" i="6"/>
  <c r="B96" i="6"/>
  <c r="H96" i="6"/>
  <c r="D96" i="6"/>
  <c r="E96" i="6"/>
  <c r="I96" i="6"/>
  <c r="B30" i="6"/>
  <c r="D30" i="6"/>
  <c r="B18" i="6"/>
  <c r="D18" i="6"/>
  <c r="G132" i="6"/>
  <c r="C132" i="6"/>
  <c r="J132" i="6"/>
  <c r="F132" i="6"/>
  <c r="B132" i="6"/>
  <c r="H132" i="6"/>
  <c r="D132" i="6"/>
  <c r="I132" i="6"/>
  <c r="E132" i="6"/>
  <c r="G100" i="6"/>
  <c r="C100" i="6"/>
  <c r="J100" i="6"/>
  <c r="F100" i="6"/>
  <c r="B100" i="6"/>
  <c r="H100" i="6"/>
  <c r="D100" i="6"/>
  <c r="E100" i="6"/>
  <c r="I100" i="6"/>
  <c r="G68" i="6"/>
  <c r="C68" i="6"/>
  <c r="J68" i="6"/>
  <c r="F68" i="6"/>
  <c r="B68" i="6"/>
  <c r="H68" i="6"/>
  <c r="D68" i="6"/>
  <c r="I68" i="6"/>
  <c r="E68" i="6"/>
  <c r="B44" i="6"/>
  <c r="D44" i="6"/>
  <c r="B36" i="6"/>
  <c r="D36" i="6"/>
  <c r="D17" i="6"/>
  <c r="H134" i="6"/>
  <c r="D134" i="6"/>
  <c r="J134" i="6"/>
  <c r="F134" i="6"/>
  <c r="B134" i="6"/>
  <c r="G134" i="6"/>
  <c r="E134" i="6"/>
  <c r="I134" i="6"/>
  <c r="C134" i="6"/>
  <c r="G151" i="6"/>
  <c r="C151" i="6"/>
  <c r="J151" i="6"/>
  <c r="F151" i="6"/>
  <c r="B151" i="6"/>
  <c r="H151" i="6"/>
  <c r="D151" i="6"/>
  <c r="I151" i="6"/>
  <c r="E151" i="6"/>
  <c r="H188" i="6"/>
  <c r="D188" i="6"/>
  <c r="J188" i="6"/>
  <c r="F188" i="6"/>
  <c r="B188" i="6"/>
  <c r="E188" i="6"/>
  <c r="C188" i="6"/>
  <c r="G188" i="6"/>
  <c r="I188" i="6"/>
  <c r="H144" i="6"/>
  <c r="D144" i="6"/>
  <c r="J144" i="6"/>
  <c r="F144" i="6"/>
  <c r="B144" i="6"/>
  <c r="C144" i="6"/>
  <c r="I144" i="6"/>
  <c r="E144" i="6"/>
  <c r="G144" i="6"/>
  <c r="G179" i="6"/>
  <c r="C179" i="6"/>
  <c r="J179" i="6"/>
  <c r="F179" i="6"/>
  <c r="B179" i="6"/>
  <c r="H179" i="6"/>
  <c r="D179" i="6"/>
  <c r="E179" i="6"/>
  <c r="I179" i="6"/>
  <c r="I53" i="6"/>
  <c r="E53" i="6"/>
  <c r="H53" i="6"/>
  <c r="D53" i="6"/>
  <c r="J53" i="6"/>
  <c r="F53" i="6"/>
  <c r="B53" i="6"/>
  <c r="C53" i="6"/>
  <c r="G53" i="6"/>
  <c r="I61" i="6"/>
  <c r="E61" i="6"/>
  <c r="H61" i="6"/>
  <c r="D61" i="6"/>
  <c r="J61" i="6"/>
  <c r="F61" i="6"/>
  <c r="B61" i="6"/>
  <c r="C61" i="6"/>
  <c r="G61" i="6"/>
  <c r="I69" i="6"/>
  <c r="E69" i="6"/>
  <c r="H69" i="6"/>
  <c r="D69" i="6"/>
  <c r="J69" i="6"/>
  <c r="F69" i="6"/>
  <c r="B69" i="6"/>
  <c r="C69" i="6"/>
  <c r="G69" i="6"/>
  <c r="I77" i="6"/>
  <c r="E77" i="6"/>
  <c r="H77" i="6"/>
  <c r="D77" i="6"/>
  <c r="J77" i="6"/>
  <c r="F77" i="6"/>
  <c r="B77" i="6"/>
  <c r="C77" i="6"/>
  <c r="G77" i="6"/>
  <c r="I85" i="6"/>
  <c r="E85" i="6"/>
  <c r="H85" i="6"/>
  <c r="D85" i="6"/>
  <c r="J85" i="6"/>
  <c r="F85" i="6"/>
  <c r="B85" i="6"/>
  <c r="C85" i="6"/>
  <c r="G85" i="6"/>
  <c r="I93" i="6"/>
  <c r="E93" i="6"/>
  <c r="H93" i="6"/>
  <c r="D93" i="6"/>
  <c r="J93" i="6"/>
  <c r="F93" i="6"/>
  <c r="B93" i="6"/>
  <c r="C93" i="6"/>
  <c r="G93" i="6"/>
  <c r="I101" i="6"/>
  <c r="E101" i="6"/>
  <c r="H101" i="6"/>
  <c r="D101" i="6"/>
  <c r="J101" i="6"/>
  <c r="F101" i="6"/>
  <c r="B101" i="6"/>
  <c r="C101" i="6"/>
  <c r="G101" i="6"/>
  <c r="I109" i="6"/>
  <c r="E109" i="6"/>
  <c r="H109" i="6"/>
  <c r="D109" i="6"/>
  <c r="J109" i="6"/>
  <c r="F109" i="6"/>
  <c r="B109" i="6"/>
  <c r="C109" i="6"/>
  <c r="G109" i="6"/>
  <c r="I117" i="6"/>
  <c r="E117" i="6"/>
  <c r="H117" i="6"/>
  <c r="D117" i="6"/>
  <c r="J117" i="6"/>
  <c r="F117" i="6"/>
  <c r="B117" i="6"/>
  <c r="C117" i="6"/>
  <c r="G117" i="6"/>
  <c r="I125" i="6"/>
  <c r="E125" i="6"/>
  <c r="H125" i="6"/>
  <c r="D125" i="6"/>
  <c r="J125" i="6"/>
  <c r="F125" i="6"/>
  <c r="B125" i="6"/>
  <c r="C125" i="6"/>
  <c r="G125" i="6"/>
  <c r="J133" i="6"/>
  <c r="I133" i="6"/>
  <c r="E133" i="6"/>
  <c r="H133" i="6"/>
  <c r="D133" i="6"/>
  <c r="F133" i="6"/>
  <c r="B133" i="6"/>
  <c r="C133" i="6"/>
  <c r="G133" i="6"/>
  <c r="G149" i="6"/>
  <c r="C149" i="6"/>
  <c r="J149" i="6"/>
  <c r="F149" i="6"/>
  <c r="B149" i="6"/>
  <c r="H149" i="6"/>
  <c r="D149" i="6"/>
  <c r="E149" i="6"/>
  <c r="I149" i="6"/>
  <c r="J181" i="6"/>
  <c r="F181" i="6"/>
  <c r="H181" i="6"/>
  <c r="D181" i="6"/>
  <c r="C181" i="6"/>
  <c r="I181" i="6"/>
  <c r="B181" i="6"/>
  <c r="E181" i="6"/>
  <c r="G181" i="6"/>
  <c r="J183" i="6"/>
  <c r="F183" i="6"/>
  <c r="B183" i="6"/>
  <c r="H183" i="6"/>
  <c r="D183" i="6"/>
  <c r="G183" i="6"/>
  <c r="E183" i="6"/>
  <c r="I183" i="6"/>
  <c r="C183" i="6"/>
  <c r="G203" i="6"/>
  <c r="C203" i="6"/>
  <c r="J203" i="6"/>
  <c r="F203" i="6"/>
  <c r="B203" i="6"/>
  <c r="H203" i="6"/>
  <c r="D203" i="6"/>
  <c r="I203" i="6"/>
  <c r="E203" i="6"/>
  <c r="J185" i="6"/>
  <c r="F185" i="6"/>
  <c r="B185" i="6"/>
  <c r="H185" i="6"/>
  <c r="D185" i="6"/>
  <c r="C185" i="6"/>
  <c r="I185" i="6"/>
  <c r="E185" i="6"/>
  <c r="G185" i="6"/>
  <c r="G207" i="6"/>
  <c r="C207" i="6"/>
  <c r="J207" i="6"/>
  <c r="F207" i="6"/>
  <c r="B207" i="6"/>
  <c r="H207" i="6"/>
  <c r="D207" i="6"/>
  <c r="E207" i="6"/>
  <c r="I207" i="6"/>
  <c r="I150" i="6"/>
  <c r="E150" i="6"/>
  <c r="H150" i="6"/>
  <c r="D150" i="6"/>
  <c r="J150" i="6"/>
  <c r="F150" i="6"/>
  <c r="B150" i="6"/>
  <c r="G150" i="6"/>
  <c r="C150" i="6"/>
  <c r="I158" i="6"/>
  <c r="E158" i="6"/>
  <c r="H158" i="6"/>
  <c r="D158" i="6"/>
  <c r="J158" i="6"/>
  <c r="F158" i="6"/>
  <c r="B158" i="6"/>
  <c r="G158" i="6"/>
  <c r="C158" i="6"/>
  <c r="I166" i="6"/>
  <c r="E166" i="6"/>
  <c r="H166" i="6"/>
  <c r="D166" i="6"/>
  <c r="J166" i="6"/>
  <c r="F166" i="6"/>
  <c r="B166" i="6"/>
  <c r="G166" i="6"/>
  <c r="C166" i="6"/>
  <c r="I174" i="6"/>
  <c r="E174" i="6"/>
  <c r="H174" i="6"/>
  <c r="D174" i="6"/>
  <c r="J174" i="6"/>
  <c r="F174" i="6"/>
  <c r="B174" i="6"/>
  <c r="G174" i="6"/>
  <c r="C174" i="6"/>
  <c r="H182" i="6"/>
  <c r="D182" i="6"/>
  <c r="J182" i="6"/>
  <c r="F182" i="6"/>
  <c r="B182" i="6"/>
  <c r="I182" i="6"/>
  <c r="G182" i="6"/>
  <c r="C182" i="6"/>
  <c r="E182" i="6"/>
  <c r="G201" i="6"/>
  <c r="C201" i="6"/>
  <c r="J201" i="6"/>
  <c r="F201" i="6"/>
  <c r="B201" i="6"/>
  <c r="H201" i="6"/>
  <c r="D201" i="6"/>
  <c r="E201" i="6"/>
  <c r="I201" i="6"/>
  <c r="H233" i="6"/>
  <c r="D233" i="6"/>
  <c r="G233" i="6"/>
  <c r="B233" i="6"/>
  <c r="F233" i="6"/>
  <c r="I233" i="6"/>
  <c r="C233" i="6"/>
  <c r="J233" i="6"/>
  <c r="E233" i="6"/>
  <c r="I202" i="6"/>
  <c r="E202" i="6"/>
  <c r="H202" i="6"/>
  <c r="D202" i="6"/>
  <c r="J202" i="6"/>
  <c r="F202" i="6"/>
  <c r="B202" i="6"/>
  <c r="G202" i="6"/>
  <c r="C202" i="6"/>
  <c r="I210" i="6"/>
  <c r="E210" i="6"/>
  <c r="H210" i="6"/>
  <c r="D210" i="6"/>
  <c r="J210" i="6"/>
  <c r="F210" i="6"/>
  <c r="B210" i="6"/>
  <c r="G210" i="6"/>
  <c r="C210" i="6"/>
  <c r="I218" i="6"/>
  <c r="E218" i="6"/>
  <c r="H218" i="6"/>
  <c r="D218" i="6"/>
  <c r="J218" i="6"/>
  <c r="F218" i="6"/>
  <c r="B218" i="6"/>
  <c r="G218" i="6"/>
  <c r="C218" i="6"/>
  <c r="I226" i="6"/>
  <c r="E226" i="6"/>
  <c r="H226" i="6"/>
  <c r="D226" i="6"/>
  <c r="J226" i="6"/>
  <c r="F226" i="6"/>
  <c r="B226" i="6"/>
  <c r="G226" i="6"/>
  <c r="C226" i="6"/>
  <c r="J232" i="6"/>
  <c r="F232" i="6"/>
  <c r="B232" i="6"/>
  <c r="G232" i="6"/>
  <c r="E232" i="6"/>
  <c r="H232" i="6"/>
  <c r="C232" i="6"/>
  <c r="D232" i="6"/>
  <c r="I232" i="6"/>
  <c r="H239" i="6"/>
  <c r="D239" i="6"/>
  <c r="G239" i="6"/>
  <c r="C239" i="6"/>
  <c r="I239" i="6"/>
  <c r="E239" i="6"/>
  <c r="J239" i="6"/>
  <c r="B239" i="6"/>
  <c r="F239" i="6"/>
  <c r="H247" i="6"/>
  <c r="D247" i="6"/>
  <c r="G247" i="6"/>
  <c r="C247" i="6"/>
  <c r="I247" i="6"/>
  <c r="E247" i="6"/>
  <c r="J247" i="6"/>
  <c r="B247" i="6"/>
  <c r="F247" i="6"/>
  <c r="H255" i="6"/>
  <c r="D255" i="6"/>
  <c r="G255" i="6"/>
  <c r="C255" i="6"/>
  <c r="I255" i="6"/>
  <c r="E255" i="6"/>
  <c r="J255" i="6"/>
  <c r="B255" i="6"/>
  <c r="F255" i="6"/>
  <c r="H263" i="6"/>
  <c r="D263" i="6"/>
  <c r="G263" i="6"/>
  <c r="C263" i="6"/>
  <c r="I263" i="6"/>
  <c r="E263" i="6"/>
  <c r="J263" i="6"/>
  <c r="B263" i="6"/>
  <c r="F263" i="6"/>
  <c r="H271" i="6"/>
  <c r="D271" i="6"/>
  <c r="G271" i="6"/>
  <c r="C271" i="6"/>
  <c r="I271" i="6"/>
  <c r="E271" i="6"/>
  <c r="J271" i="6"/>
  <c r="B271" i="6"/>
  <c r="F271" i="6"/>
  <c r="H279" i="6"/>
  <c r="D279" i="6"/>
  <c r="G279" i="6"/>
  <c r="C279" i="6"/>
  <c r="I279" i="6"/>
  <c r="E279" i="6"/>
  <c r="J279" i="6"/>
  <c r="B279" i="6"/>
  <c r="F279" i="6"/>
  <c r="H290" i="6"/>
  <c r="D290" i="6"/>
  <c r="G290" i="6"/>
  <c r="E290" i="6"/>
  <c r="J290" i="6"/>
  <c r="C290" i="6"/>
  <c r="F290" i="6"/>
  <c r="I290" i="6"/>
  <c r="B290" i="6"/>
  <c r="J240" i="6"/>
  <c r="F240" i="6"/>
  <c r="B240" i="6"/>
  <c r="I240" i="6"/>
  <c r="E240" i="6"/>
  <c r="G240" i="6"/>
  <c r="C240" i="6"/>
  <c r="D240" i="6"/>
  <c r="H240" i="6"/>
  <c r="J248" i="6"/>
  <c r="F248" i="6"/>
  <c r="B248" i="6"/>
  <c r="I248" i="6"/>
  <c r="E248" i="6"/>
  <c r="G248" i="6"/>
  <c r="C248" i="6"/>
  <c r="D248" i="6"/>
  <c r="H248" i="6"/>
  <c r="J256" i="6"/>
  <c r="F256" i="6"/>
  <c r="B256" i="6"/>
  <c r="I256" i="6"/>
  <c r="E256" i="6"/>
  <c r="G256" i="6"/>
  <c r="C256" i="6"/>
  <c r="D256" i="6"/>
  <c r="H256" i="6"/>
  <c r="J264" i="6"/>
  <c r="F264" i="6"/>
  <c r="B264" i="6"/>
  <c r="I264" i="6"/>
  <c r="E264" i="6"/>
  <c r="G264" i="6"/>
  <c r="C264" i="6"/>
  <c r="D264" i="6"/>
  <c r="H264" i="6"/>
  <c r="J272" i="6"/>
  <c r="F272" i="6"/>
  <c r="B272" i="6"/>
  <c r="I272" i="6"/>
  <c r="E272" i="6"/>
  <c r="G272" i="6"/>
  <c r="C272" i="6"/>
  <c r="D272" i="6"/>
  <c r="H272" i="6"/>
  <c r="J280" i="6"/>
  <c r="F280" i="6"/>
  <c r="B280" i="6"/>
  <c r="I280" i="6"/>
  <c r="E280" i="6"/>
  <c r="G280" i="6"/>
  <c r="C280" i="6"/>
  <c r="D280" i="6"/>
  <c r="H280" i="6"/>
  <c r="J287" i="6"/>
  <c r="F287" i="6"/>
  <c r="B287" i="6"/>
  <c r="H287" i="6"/>
  <c r="C287" i="6"/>
  <c r="G287" i="6"/>
  <c r="I287" i="6"/>
  <c r="D287" i="6"/>
  <c r="E287" i="6"/>
  <c r="H296" i="6"/>
  <c r="D296" i="6"/>
  <c r="G296" i="6"/>
  <c r="C296" i="6"/>
  <c r="I296" i="6"/>
  <c r="E296" i="6"/>
  <c r="B296" i="6"/>
  <c r="F296" i="6"/>
  <c r="J296" i="6"/>
  <c r="H304" i="6"/>
  <c r="D304" i="6"/>
  <c r="G304" i="6"/>
  <c r="C304" i="6"/>
  <c r="I304" i="6"/>
  <c r="E304" i="6"/>
  <c r="B304" i="6"/>
  <c r="F304" i="6"/>
  <c r="J304" i="6"/>
  <c r="H312" i="6"/>
  <c r="D312" i="6"/>
  <c r="G312" i="6"/>
  <c r="C312" i="6"/>
  <c r="I312" i="6"/>
  <c r="E312" i="6"/>
  <c r="B312" i="6"/>
  <c r="F312" i="6"/>
  <c r="J312" i="6"/>
  <c r="J291" i="6"/>
  <c r="F291" i="6"/>
  <c r="B291" i="6"/>
  <c r="I291" i="6"/>
  <c r="E291" i="6"/>
  <c r="G291" i="6"/>
  <c r="C291" i="6"/>
  <c r="D291" i="6"/>
  <c r="H291" i="6"/>
  <c r="J299" i="6"/>
  <c r="F299" i="6"/>
  <c r="B299" i="6"/>
  <c r="I299" i="6"/>
  <c r="E299" i="6"/>
  <c r="G299" i="6"/>
  <c r="C299" i="6"/>
  <c r="D299" i="6"/>
  <c r="H299" i="6"/>
  <c r="J307" i="6"/>
  <c r="F307" i="6"/>
  <c r="B307" i="6"/>
  <c r="I307" i="6"/>
  <c r="E307" i="6"/>
  <c r="G307" i="6"/>
  <c r="C307" i="6"/>
  <c r="D307" i="6"/>
  <c r="H307" i="6"/>
  <c r="J346" i="6"/>
  <c r="F346" i="6"/>
  <c r="B346" i="6"/>
  <c r="I346" i="6"/>
  <c r="D346" i="6"/>
  <c r="H346" i="6"/>
  <c r="C346" i="6"/>
  <c r="E346" i="6"/>
  <c r="G346" i="6"/>
  <c r="H325" i="6"/>
  <c r="D325" i="6"/>
  <c r="G325" i="6"/>
  <c r="C325" i="6"/>
  <c r="I325" i="6"/>
  <c r="E325" i="6"/>
  <c r="F325" i="6"/>
  <c r="B325" i="6"/>
  <c r="J325" i="6"/>
  <c r="H333" i="6"/>
  <c r="D333" i="6"/>
  <c r="G333" i="6"/>
  <c r="C333" i="6"/>
  <c r="I333" i="6"/>
  <c r="E333" i="6"/>
  <c r="F333" i="6"/>
  <c r="B333" i="6"/>
  <c r="J333" i="6"/>
  <c r="J340" i="6"/>
  <c r="F340" i="6"/>
  <c r="B340" i="6"/>
  <c r="E340" i="6"/>
  <c r="I340" i="6"/>
  <c r="D340" i="6"/>
  <c r="G340" i="6"/>
  <c r="C340" i="6"/>
  <c r="H340" i="6"/>
  <c r="J324" i="6"/>
  <c r="F324" i="6"/>
  <c r="B324" i="6"/>
  <c r="I324" i="6"/>
  <c r="E324" i="6"/>
  <c r="G324" i="6"/>
  <c r="C324" i="6"/>
  <c r="D324" i="6"/>
  <c r="H324" i="6"/>
  <c r="J332" i="6"/>
  <c r="F332" i="6"/>
  <c r="B332" i="6"/>
  <c r="I332" i="6"/>
  <c r="E332" i="6"/>
  <c r="G332" i="6"/>
  <c r="C332" i="6"/>
  <c r="D332" i="6"/>
  <c r="H332" i="6"/>
  <c r="H343" i="6"/>
  <c r="D343" i="6"/>
  <c r="G343" i="6"/>
  <c r="B343" i="6"/>
  <c r="F343" i="6"/>
  <c r="I343" i="6"/>
  <c r="C343" i="6"/>
  <c r="J343" i="6"/>
  <c r="E343" i="6"/>
  <c r="H347" i="6"/>
  <c r="D347" i="6"/>
  <c r="G347" i="6"/>
  <c r="C347" i="6"/>
  <c r="I347" i="6"/>
  <c r="E347" i="6"/>
  <c r="B347" i="6"/>
  <c r="F347" i="6"/>
  <c r="J347" i="6"/>
  <c r="H355" i="6"/>
  <c r="D355" i="6"/>
  <c r="G355" i="6"/>
  <c r="C355" i="6"/>
  <c r="I355" i="6"/>
  <c r="E355" i="6"/>
  <c r="B355" i="6"/>
  <c r="F355" i="6"/>
  <c r="J355" i="6"/>
  <c r="H363" i="6"/>
  <c r="D363" i="6"/>
  <c r="G363" i="6"/>
  <c r="C363" i="6"/>
  <c r="I363" i="6"/>
  <c r="E363" i="6"/>
  <c r="B363" i="6"/>
  <c r="F363" i="6"/>
  <c r="J363" i="6"/>
  <c r="H371" i="6"/>
  <c r="D371" i="6"/>
  <c r="G371" i="6"/>
  <c r="C371" i="6"/>
  <c r="I371" i="6"/>
  <c r="E371" i="6"/>
  <c r="B371" i="6"/>
  <c r="F371" i="6"/>
  <c r="J371" i="6"/>
  <c r="J354" i="6"/>
  <c r="F354" i="6"/>
  <c r="B354" i="6"/>
  <c r="I354" i="6"/>
  <c r="E354" i="6"/>
  <c r="G354" i="6"/>
  <c r="C354" i="6"/>
  <c r="H354" i="6"/>
  <c r="D354" i="6"/>
  <c r="J362" i="6"/>
  <c r="F362" i="6"/>
  <c r="B362" i="6"/>
  <c r="I362" i="6"/>
  <c r="E362" i="6"/>
  <c r="G362" i="6"/>
  <c r="C362" i="6"/>
  <c r="H362" i="6"/>
  <c r="D362" i="6"/>
  <c r="J370" i="6"/>
  <c r="F370" i="6"/>
  <c r="B370" i="6"/>
  <c r="I370" i="6"/>
  <c r="E370" i="6"/>
  <c r="G370" i="6"/>
  <c r="C370" i="6"/>
  <c r="H370" i="6"/>
  <c r="D370" i="6"/>
  <c r="G80" i="6"/>
  <c r="C80" i="6"/>
  <c r="J80" i="6"/>
  <c r="F80" i="6"/>
  <c r="B80" i="6"/>
  <c r="H80" i="6"/>
  <c r="D80" i="6"/>
  <c r="E80" i="6"/>
  <c r="I80" i="6"/>
  <c r="B42" i="6"/>
  <c r="D42" i="6"/>
  <c r="B48" i="6"/>
  <c r="D48" i="6"/>
  <c r="B20" i="6"/>
  <c r="D20" i="6"/>
  <c r="H146" i="6"/>
  <c r="D146" i="6"/>
  <c r="J146" i="6"/>
  <c r="F146" i="6"/>
  <c r="B146" i="6"/>
  <c r="G146" i="6"/>
  <c r="E146" i="6"/>
  <c r="I146" i="6"/>
  <c r="C146" i="6"/>
  <c r="G171" i="6"/>
  <c r="C171" i="6"/>
  <c r="J171" i="6"/>
  <c r="F171" i="6"/>
  <c r="B171" i="6"/>
  <c r="H171" i="6"/>
  <c r="D171" i="6"/>
  <c r="E171" i="6"/>
  <c r="I171" i="6"/>
  <c r="I67" i="6"/>
  <c r="E67" i="6"/>
  <c r="H67" i="6"/>
  <c r="D67" i="6"/>
  <c r="J67" i="6"/>
  <c r="F67" i="6"/>
  <c r="B67" i="6"/>
  <c r="G67" i="6"/>
  <c r="C67" i="6"/>
  <c r="I91" i="6"/>
  <c r="E91" i="6"/>
  <c r="H91" i="6"/>
  <c r="D91" i="6"/>
  <c r="J91" i="6"/>
  <c r="F91" i="6"/>
  <c r="B91" i="6"/>
  <c r="G91" i="6"/>
  <c r="C91" i="6"/>
  <c r="I115" i="6"/>
  <c r="E115" i="6"/>
  <c r="H115" i="6"/>
  <c r="D115" i="6"/>
  <c r="J115" i="6"/>
  <c r="F115" i="6"/>
  <c r="B115" i="6"/>
  <c r="G115" i="6"/>
  <c r="C115" i="6"/>
  <c r="J145" i="6"/>
  <c r="F145" i="6"/>
  <c r="B145" i="6"/>
  <c r="H145" i="6"/>
  <c r="D145" i="6"/>
  <c r="I145" i="6"/>
  <c r="G145" i="6"/>
  <c r="C145" i="6"/>
  <c r="E145" i="6"/>
  <c r="J195" i="6"/>
  <c r="F195" i="6"/>
  <c r="B195" i="6"/>
  <c r="H195" i="6"/>
  <c r="D195" i="6"/>
  <c r="G195" i="6"/>
  <c r="E195" i="6"/>
  <c r="I195" i="6"/>
  <c r="C195" i="6"/>
  <c r="I148" i="6"/>
  <c r="E148" i="6"/>
  <c r="H148" i="6"/>
  <c r="D148" i="6"/>
  <c r="J148" i="6"/>
  <c r="F148" i="6"/>
  <c r="B148" i="6"/>
  <c r="G148" i="6"/>
  <c r="C148" i="6"/>
  <c r="I156" i="6"/>
  <c r="E156" i="6"/>
  <c r="H156" i="6"/>
  <c r="D156" i="6"/>
  <c r="J156" i="6"/>
  <c r="F156" i="6"/>
  <c r="B156" i="6"/>
  <c r="G156" i="6"/>
  <c r="C156" i="6"/>
  <c r="I180" i="6"/>
  <c r="E180" i="6"/>
  <c r="H180" i="6"/>
  <c r="D180" i="6"/>
  <c r="J180" i="6"/>
  <c r="F180" i="6"/>
  <c r="B180" i="6"/>
  <c r="G180" i="6"/>
  <c r="C180" i="6"/>
  <c r="I200" i="6"/>
  <c r="E200" i="6"/>
  <c r="H200" i="6"/>
  <c r="D200" i="6"/>
  <c r="J200" i="6"/>
  <c r="F200" i="6"/>
  <c r="B200" i="6"/>
  <c r="G200" i="6"/>
  <c r="C200" i="6"/>
  <c r="I224" i="6"/>
  <c r="E224" i="6"/>
  <c r="H224" i="6"/>
  <c r="D224" i="6"/>
  <c r="J224" i="6"/>
  <c r="F224" i="6"/>
  <c r="B224" i="6"/>
  <c r="G224" i="6"/>
  <c r="C224" i="6"/>
  <c r="H245" i="6"/>
  <c r="D245" i="6"/>
  <c r="G245" i="6"/>
  <c r="C245" i="6"/>
  <c r="I245" i="6"/>
  <c r="E245" i="6"/>
  <c r="B245" i="6"/>
  <c r="F245" i="6"/>
  <c r="J245" i="6"/>
  <c r="H269" i="6"/>
  <c r="D269" i="6"/>
  <c r="G269" i="6"/>
  <c r="C269" i="6"/>
  <c r="I269" i="6"/>
  <c r="E269" i="6"/>
  <c r="B269" i="6"/>
  <c r="F269" i="6"/>
  <c r="J269" i="6"/>
  <c r="J238" i="6"/>
  <c r="F238" i="6"/>
  <c r="B238" i="6"/>
  <c r="I238" i="6"/>
  <c r="E238" i="6"/>
  <c r="G238" i="6"/>
  <c r="C238" i="6"/>
  <c r="H238" i="6"/>
  <c r="D238" i="6"/>
  <c r="J262" i="6"/>
  <c r="F262" i="6"/>
  <c r="B262" i="6"/>
  <c r="I262" i="6"/>
  <c r="E262" i="6"/>
  <c r="G262" i="6"/>
  <c r="C262" i="6"/>
  <c r="H262" i="6"/>
  <c r="D262" i="6"/>
  <c r="H286" i="6"/>
  <c r="D286" i="6"/>
  <c r="G286" i="6"/>
  <c r="B286" i="6"/>
  <c r="F286" i="6"/>
  <c r="I286" i="6"/>
  <c r="C286" i="6"/>
  <c r="J286" i="6"/>
  <c r="E286" i="6"/>
  <c r="H310" i="6"/>
  <c r="D310" i="6"/>
  <c r="G310" i="6"/>
  <c r="C310" i="6"/>
  <c r="I310" i="6"/>
  <c r="E310" i="6"/>
  <c r="F310" i="6"/>
  <c r="B310" i="6"/>
  <c r="J310" i="6"/>
  <c r="J305" i="6"/>
  <c r="F305" i="6"/>
  <c r="B305" i="6"/>
  <c r="I305" i="6"/>
  <c r="E305" i="6"/>
  <c r="G305" i="6"/>
  <c r="C305" i="6"/>
  <c r="H305" i="6"/>
  <c r="D305" i="6"/>
  <c r="H339" i="6"/>
  <c r="D339" i="6"/>
  <c r="J339" i="6"/>
  <c r="E339" i="6"/>
  <c r="I339" i="6"/>
  <c r="C339" i="6"/>
  <c r="F339" i="6"/>
  <c r="G339" i="6"/>
  <c r="B339" i="6"/>
  <c r="J338" i="6"/>
  <c r="F338" i="6"/>
  <c r="B338" i="6"/>
  <c r="I338" i="6"/>
  <c r="E338" i="6"/>
  <c r="G338" i="6"/>
  <c r="C338" i="6"/>
  <c r="D338" i="6"/>
  <c r="H338" i="6"/>
  <c r="H361" i="6"/>
  <c r="D361" i="6"/>
  <c r="G361" i="6"/>
  <c r="C361" i="6"/>
  <c r="I361" i="6"/>
  <c r="E361" i="6"/>
  <c r="F361" i="6"/>
  <c r="B361" i="6"/>
  <c r="J361" i="6"/>
  <c r="J368" i="6"/>
  <c r="F368" i="6"/>
  <c r="B368" i="6"/>
  <c r="I368" i="6"/>
  <c r="E368" i="6"/>
  <c r="G368" i="6"/>
  <c r="C368" i="6"/>
  <c r="D368" i="6"/>
  <c r="H368" i="6"/>
  <c r="J139" i="6"/>
  <c r="F139" i="6"/>
  <c r="B139" i="6"/>
  <c r="H139" i="6"/>
  <c r="D139" i="6"/>
  <c r="E139" i="6"/>
  <c r="C139" i="6"/>
  <c r="G139" i="6"/>
  <c r="I139" i="6"/>
  <c r="G213" i="6"/>
  <c r="C213" i="6"/>
  <c r="J213" i="6"/>
  <c r="F213" i="6"/>
  <c r="B213" i="6"/>
  <c r="H213" i="6"/>
  <c r="D213" i="6"/>
  <c r="I213" i="6"/>
  <c r="E213" i="6"/>
  <c r="G128" i="6"/>
  <c r="C128" i="6"/>
  <c r="J128" i="6"/>
  <c r="F128" i="6"/>
  <c r="B128" i="6"/>
  <c r="H128" i="6"/>
  <c r="D128" i="6"/>
  <c r="E128" i="6"/>
  <c r="I128" i="6"/>
  <c r="G72" i="6"/>
  <c r="C72" i="6"/>
  <c r="J72" i="6"/>
  <c r="F72" i="6"/>
  <c r="B72" i="6"/>
  <c r="H72" i="6"/>
  <c r="D72" i="6"/>
  <c r="E72" i="6"/>
  <c r="I72" i="6"/>
  <c r="G56" i="6"/>
  <c r="C56" i="6"/>
  <c r="J56" i="6"/>
  <c r="F56" i="6"/>
  <c r="B56" i="6"/>
  <c r="H56" i="6"/>
  <c r="D56" i="6"/>
  <c r="E56" i="6"/>
  <c r="I56" i="6"/>
  <c r="B46" i="6"/>
  <c r="D46" i="6"/>
  <c r="B38" i="6"/>
  <c r="D38" i="6"/>
  <c r="B26" i="6"/>
  <c r="D26" i="6"/>
  <c r="G124" i="6"/>
  <c r="C124" i="6"/>
  <c r="J124" i="6"/>
  <c r="F124" i="6"/>
  <c r="B124" i="6"/>
  <c r="H124" i="6"/>
  <c r="D124" i="6"/>
  <c r="I124" i="6"/>
  <c r="E124" i="6"/>
  <c r="G92" i="6"/>
  <c r="C92" i="6"/>
  <c r="J92" i="6"/>
  <c r="F92" i="6"/>
  <c r="B92" i="6"/>
  <c r="H92" i="6"/>
  <c r="D92" i="6"/>
  <c r="E92" i="6"/>
  <c r="I92" i="6"/>
  <c r="G60" i="6"/>
  <c r="C60" i="6"/>
  <c r="J60" i="6"/>
  <c r="F60" i="6"/>
  <c r="B60" i="6"/>
  <c r="H60" i="6"/>
  <c r="D60" i="6"/>
  <c r="E60" i="6"/>
  <c r="I60" i="6"/>
  <c r="B32" i="6"/>
  <c r="D32" i="6"/>
  <c r="B24" i="6"/>
  <c r="D24" i="6"/>
  <c r="D16" i="6"/>
  <c r="B16" i="6"/>
  <c r="H138" i="6"/>
  <c r="D138" i="6"/>
  <c r="J138" i="6"/>
  <c r="F138" i="6"/>
  <c r="B138" i="6"/>
  <c r="G138" i="6"/>
  <c r="E138" i="6"/>
  <c r="I138" i="6"/>
  <c r="C138" i="6"/>
  <c r="G159" i="6"/>
  <c r="C159" i="6"/>
  <c r="J159" i="6"/>
  <c r="F159" i="6"/>
  <c r="B159" i="6"/>
  <c r="H159" i="6"/>
  <c r="D159" i="6"/>
  <c r="I159" i="6"/>
  <c r="E159" i="6"/>
  <c r="G205" i="6"/>
  <c r="C205" i="6"/>
  <c r="J205" i="6"/>
  <c r="F205" i="6"/>
  <c r="B205" i="6"/>
  <c r="H205" i="6"/>
  <c r="D205" i="6"/>
  <c r="I205" i="6"/>
  <c r="E205" i="6"/>
  <c r="G155" i="6"/>
  <c r="C155" i="6"/>
  <c r="J155" i="6"/>
  <c r="F155" i="6"/>
  <c r="B155" i="6"/>
  <c r="H155" i="6"/>
  <c r="D155" i="6"/>
  <c r="E155" i="6"/>
  <c r="I155" i="6"/>
  <c r="I196" i="6"/>
  <c r="H196" i="6"/>
  <c r="D196" i="6"/>
  <c r="J196" i="6"/>
  <c r="F196" i="6"/>
  <c r="B196" i="6"/>
  <c r="E196" i="6"/>
  <c r="C196" i="6"/>
  <c r="G196" i="6"/>
  <c r="I55" i="6"/>
  <c r="E55" i="6"/>
  <c r="H55" i="6"/>
  <c r="D55" i="6"/>
  <c r="J55" i="6"/>
  <c r="F55" i="6"/>
  <c r="B55" i="6"/>
  <c r="G55" i="6"/>
  <c r="C55" i="6"/>
  <c r="I63" i="6"/>
  <c r="E63" i="6"/>
  <c r="H63" i="6"/>
  <c r="D63" i="6"/>
  <c r="J63" i="6"/>
  <c r="F63" i="6"/>
  <c r="B63" i="6"/>
  <c r="G63" i="6"/>
  <c r="C63" i="6"/>
  <c r="I71" i="6"/>
  <c r="E71" i="6"/>
  <c r="H71" i="6"/>
  <c r="D71" i="6"/>
  <c r="J71" i="6"/>
  <c r="F71" i="6"/>
  <c r="B71" i="6"/>
  <c r="C71" i="6"/>
  <c r="G71" i="6"/>
  <c r="I79" i="6"/>
  <c r="E79" i="6"/>
  <c r="H79" i="6"/>
  <c r="D79" i="6"/>
  <c r="J79" i="6"/>
  <c r="F79" i="6"/>
  <c r="B79" i="6"/>
  <c r="C79" i="6"/>
  <c r="G79" i="6"/>
  <c r="I87" i="6"/>
  <c r="E87" i="6"/>
  <c r="H87" i="6"/>
  <c r="D87" i="6"/>
  <c r="J87" i="6"/>
  <c r="F87" i="6"/>
  <c r="B87" i="6"/>
  <c r="G87" i="6"/>
  <c r="C87" i="6"/>
  <c r="I95" i="6"/>
  <c r="E95" i="6"/>
  <c r="H95" i="6"/>
  <c r="D95" i="6"/>
  <c r="J95" i="6"/>
  <c r="F95" i="6"/>
  <c r="B95" i="6"/>
  <c r="G95" i="6"/>
  <c r="C95" i="6"/>
  <c r="I103" i="6"/>
  <c r="E103" i="6"/>
  <c r="H103" i="6"/>
  <c r="D103" i="6"/>
  <c r="J103" i="6"/>
  <c r="F103" i="6"/>
  <c r="B103" i="6"/>
  <c r="G103" i="6"/>
  <c r="C103" i="6"/>
  <c r="I111" i="6"/>
  <c r="E111" i="6"/>
  <c r="H111" i="6"/>
  <c r="D111" i="6"/>
  <c r="J111" i="6"/>
  <c r="F111" i="6"/>
  <c r="B111" i="6"/>
  <c r="C111" i="6"/>
  <c r="G111" i="6"/>
  <c r="I119" i="6"/>
  <c r="E119" i="6"/>
  <c r="H119" i="6"/>
  <c r="D119" i="6"/>
  <c r="J119" i="6"/>
  <c r="F119" i="6"/>
  <c r="B119" i="6"/>
  <c r="C119" i="6"/>
  <c r="G119" i="6"/>
  <c r="I127" i="6"/>
  <c r="E127" i="6"/>
  <c r="H127" i="6"/>
  <c r="D127" i="6"/>
  <c r="J127" i="6"/>
  <c r="F127" i="6"/>
  <c r="B127" i="6"/>
  <c r="G127" i="6"/>
  <c r="C127" i="6"/>
  <c r="J137" i="6"/>
  <c r="F137" i="6"/>
  <c r="B137" i="6"/>
  <c r="H137" i="6"/>
  <c r="D137" i="6"/>
  <c r="I137" i="6"/>
  <c r="G137" i="6"/>
  <c r="C137" i="6"/>
  <c r="E137" i="6"/>
  <c r="G157" i="6"/>
  <c r="C157" i="6"/>
  <c r="J157" i="6"/>
  <c r="F157" i="6"/>
  <c r="B157" i="6"/>
  <c r="H157" i="6"/>
  <c r="D157" i="6"/>
  <c r="E157" i="6"/>
  <c r="I157" i="6"/>
  <c r="H184" i="6"/>
  <c r="D184" i="6"/>
  <c r="J184" i="6"/>
  <c r="F184" i="6"/>
  <c r="B184" i="6"/>
  <c r="E184" i="6"/>
  <c r="C184" i="6"/>
  <c r="G184" i="6"/>
  <c r="I184" i="6"/>
  <c r="J187" i="6"/>
  <c r="F187" i="6"/>
  <c r="B187" i="6"/>
  <c r="H187" i="6"/>
  <c r="D187" i="6"/>
  <c r="G187" i="6"/>
  <c r="E187" i="6"/>
  <c r="I187" i="6"/>
  <c r="C187" i="6"/>
  <c r="G211" i="6"/>
  <c r="C211" i="6"/>
  <c r="J211" i="6"/>
  <c r="F211" i="6"/>
  <c r="B211" i="6"/>
  <c r="H211" i="6"/>
  <c r="D211" i="6"/>
  <c r="I211" i="6"/>
  <c r="E211" i="6"/>
  <c r="J189" i="6"/>
  <c r="F189" i="6"/>
  <c r="B189" i="6"/>
  <c r="H189" i="6"/>
  <c r="D189" i="6"/>
  <c r="C189" i="6"/>
  <c r="I189" i="6"/>
  <c r="E189" i="6"/>
  <c r="G189" i="6"/>
  <c r="G215" i="6"/>
  <c r="C215" i="6"/>
  <c r="J215" i="6"/>
  <c r="F215" i="6"/>
  <c r="B215" i="6"/>
  <c r="H215" i="6"/>
  <c r="D215" i="6"/>
  <c r="E215" i="6"/>
  <c r="I215" i="6"/>
  <c r="I152" i="6"/>
  <c r="E152" i="6"/>
  <c r="H152" i="6"/>
  <c r="D152" i="6"/>
  <c r="J152" i="6"/>
  <c r="F152" i="6"/>
  <c r="B152" i="6"/>
  <c r="C152" i="6"/>
  <c r="G152" i="6"/>
  <c r="I160" i="6"/>
  <c r="E160" i="6"/>
  <c r="H160" i="6"/>
  <c r="D160" i="6"/>
  <c r="J160" i="6"/>
  <c r="F160" i="6"/>
  <c r="B160" i="6"/>
  <c r="C160" i="6"/>
  <c r="G160" i="6"/>
  <c r="I168" i="6"/>
  <c r="E168" i="6"/>
  <c r="H168" i="6"/>
  <c r="D168" i="6"/>
  <c r="J168" i="6"/>
  <c r="F168" i="6"/>
  <c r="B168" i="6"/>
  <c r="C168" i="6"/>
  <c r="G168" i="6"/>
  <c r="I176" i="6"/>
  <c r="E176" i="6"/>
  <c r="H176" i="6"/>
  <c r="D176" i="6"/>
  <c r="J176" i="6"/>
  <c r="F176" i="6"/>
  <c r="B176" i="6"/>
  <c r="C176" i="6"/>
  <c r="G176" i="6"/>
  <c r="H186" i="6"/>
  <c r="D186" i="6"/>
  <c r="J186" i="6"/>
  <c r="F186" i="6"/>
  <c r="B186" i="6"/>
  <c r="I186" i="6"/>
  <c r="G186" i="6"/>
  <c r="C186" i="6"/>
  <c r="E186" i="6"/>
  <c r="G209" i="6"/>
  <c r="C209" i="6"/>
  <c r="J209" i="6"/>
  <c r="F209" i="6"/>
  <c r="B209" i="6"/>
  <c r="H209" i="6"/>
  <c r="D209" i="6"/>
  <c r="E209" i="6"/>
  <c r="I209" i="6"/>
  <c r="J234" i="6"/>
  <c r="F234" i="6"/>
  <c r="B234" i="6"/>
  <c r="I234" i="6"/>
  <c r="E234" i="6"/>
  <c r="G234" i="6"/>
  <c r="C234" i="6"/>
  <c r="D234" i="6"/>
  <c r="H234" i="6"/>
  <c r="I204" i="6"/>
  <c r="E204" i="6"/>
  <c r="H204" i="6"/>
  <c r="D204" i="6"/>
  <c r="J204" i="6"/>
  <c r="F204" i="6"/>
  <c r="B204" i="6"/>
  <c r="C204" i="6"/>
  <c r="G204" i="6"/>
  <c r="I212" i="6"/>
  <c r="E212" i="6"/>
  <c r="H212" i="6"/>
  <c r="D212" i="6"/>
  <c r="J212" i="6"/>
  <c r="F212" i="6"/>
  <c r="B212" i="6"/>
  <c r="C212" i="6"/>
  <c r="G212" i="6"/>
  <c r="I220" i="6"/>
  <c r="E220" i="6"/>
  <c r="H220" i="6"/>
  <c r="D220" i="6"/>
  <c r="J220" i="6"/>
  <c r="F220" i="6"/>
  <c r="B220" i="6"/>
  <c r="C220" i="6"/>
  <c r="G220" i="6"/>
  <c r="I228" i="6"/>
  <c r="E228" i="6"/>
  <c r="H228" i="6"/>
  <c r="D228" i="6"/>
  <c r="J228" i="6"/>
  <c r="F228" i="6"/>
  <c r="B228" i="6"/>
  <c r="C228" i="6"/>
  <c r="G228" i="6"/>
  <c r="J289" i="6"/>
  <c r="F289" i="6"/>
  <c r="B289" i="6"/>
  <c r="I289" i="6"/>
  <c r="D289" i="6"/>
  <c r="H289" i="6"/>
  <c r="C289" i="6"/>
  <c r="E289" i="6"/>
  <c r="G289" i="6"/>
  <c r="H241" i="6"/>
  <c r="D241" i="6"/>
  <c r="G241" i="6"/>
  <c r="C241" i="6"/>
  <c r="I241" i="6"/>
  <c r="E241" i="6"/>
  <c r="J241" i="6"/>
  <c r="F241" i="6"/>
  <c r="B241" i="6"/>
  <c r="H249" i="6"/>
  <c r="D249" i="6"/>
  <c r="G249" i="6"/>
  <c r="C249" i="6"/>
  <c r="I249" i="6"/>
  <c r="E249" i="6"/>
  <c r="J249" i="6"/>
  <c r="F249" i="6"/>
  <c r="B249" i="6"/>
  <c r="H257" i="6"/>
  <c r="D257" i="6"/>
  <c r="G257" i="6"/>
  <c r="C257" i="6"/>
  <c r="I257" i="6"/>
  <c r="E257" i="6"/>
  <c r="J257" i="6"/>
  <c r="F257" i="6"/>
  <c r="B257" i="6"/>
  <c r="H265" i="6"/>
  <c r="D265" i="6"/>
  <c r="G265" i="6"/>
  <c r="C265" i="6"/>
  <c r="I265" i="6"/>
  <c r="E265" i="6"/>
  <c r="J265" i="6"/>
  <c r="F265" i="6"/>
  <c r="B265" i="6"/>
  <c r="H273" i="6"/>
  <c r="D273" i="6"/>
  <c r="G273" i="6"/>
  <c r="C273" i="6"/>
  <c r="I273" i="6"/>
  <c r="E273" i="6"/>
  <c r="J273" i="6"/>
  <c r="F273" i="6"/>
  <c r="B273" i="6"/>
  <c r="H281" i="6"/>
  <c r="D281" i="6"/>
  <c r="G281" i="6"/>
  <c r="C281" i="6"/>
  <c r="I281" i="6"/>
  <c r="E281" i="6"/>
  <c r="J281" i="6"/>
  <c r="F281" i="6"/>
  <c r="B281" i="6"/>
  <c r="J316" i="6"/>
  <c r="F316" i="6"/>
  <c r="B316" i="6"/>
  <c r="I316" i="6"/>
  <c r="D316" i="6"/>
  <c r="H316" i="6"/>
  <c r="C316" i="6"/>
  <c r="E316" i="6"/>
  <c r="G316" i="6"/>
  <c r="J242" i="6"/>
  <c r="F242" i="6"/>
  <c r="B242" i="6"/>
  <c r="I242" i="6"/>
  <c r="E242" i="6"/>
  <c r="G242" i="6"/>
  <c r="C242" i="6"/>
  <c r="D242" i="6"/>
  <c r="H242" i="6"/>
  <c r="J250" i="6"/>
  <c r="F250" i="6"/>
  <c r="B250" i="6"/>
  <c r="I250" i="6"/>
  <c r="E250" i="6"/>
  <c r="G250" i="6"/>
  <c r="C250" i="6"/>
  <c r="D250" i="6"/>
  <c r="H250" i="6"/>
  <c r="J258" i="6"/>
  <c r="F258" i="6"/>
  <c r="B258" i="6"/>
  <c r="I258" i="6"/>
  <c r="E258" i="6"/>
  <c r="G258" i="6"/>
  <c r="C258" i="6"/>
  <c r="D258" i="6"/>
  <c r="H258" i="6"/>
  <c r="J266" i="6"/>
  <c r="F266" i="6"/>
  <c r="B266" i="6"/>
  <c r="I266" i="6"/>
  <c r="E266" i="6"/>
  <c r="G266" i="6"/>
  <c r="C266" i="6"/>
  <c r="D266" i="6"/>
  <c r="H266" i="6"/>
  <c r="J274" i="6"/>
  <c r="F274" i="6"/>
  <c r="B274" i="6"/>
  <c r="I274" i="6"/>
  <c r="E274" i="6"/>
  <c r="G274" i="6"/>
  <c r="C274" i="6"/>
  <c r="D274" i="6"/>
  <c r="H274" i="6"/>
  <c r="J282" i="6"/>
  <c r="F282" i="6"/>
  <c r="B282" i="6"/>
  <c r="I282" i="6"/>
  <c r="E282" i="6"/>
  <c r="G282" i="6"/>
  <c r="C282" i="6"/>
  <c r="D282" i="6"/>
  <c r="H282" i="6"/>
  <c r="H315" i="6"/>
  <c r="D315" i="6"/>
  <c r="I315" i="6"/>
  <c r="C315" i="6"/>
  <c r="G315" i="6"/>
  <c r="B315" i="6"/>
  <c r="J315" i="6"/>
  <c r="E315" i="6"/>
  <c r="F315" i="6"/>
  <c r="H298" i="6"/>
  <c r="D298" i="6"/>
  <c r="G298" i="6"/>
  <c r="C298" i="6"/>
  <c r="I298" i="6"/>
  <c r="E298" i="6"/>
  <c r="J298" i="6"/>
  <c r="B298" i="6"/>
  <c r="F298" i="6"/>
  <c r="H306" i="6"/>
  <c r="D306" i="6"/>
  <c r="G306" i="6"/>
  <c r="C306" i="6"/>
  <c r="I306" i="6"/>
  <c r="E306" i="6"/>
  <c r="J306" i="6"/>
  <c r="B306" i="6"/>
  <c r="F306" i="6"/>
  <c r="J314" i="6"/>
  <c r="H314" i="6"/>
  <c r="D314" i="6"/>
  <c r="G314" i="6"/>
  <c r="C314" i="6"/>
  <c r="I314" i="6"/>
  <c r="E314" i="6"/>
  <c r="B314" i="6"/>
  <c r="F314" i="6"/>
  <c r="J293" i="6"/>
  <c r="F293" i="6"/>
  <c r="B293" i="6"/>
  <c r="I293" i="6"/>
  <c r="E293" i="6"/>
  <c r="G293" i="6"/>
  <c r="C293" i="6"/>
  <c r="D293" i="6"/>
  <c r="H293" i="6"/>
  <c r="J301" i="6"/>
  <c r="F301" i="6"/>
  <c r="B301" i="6"/>
  <c r="I301" i="6"/>
  <c r="E301" i="6"/>
  <c r="G301" i="6"/>
  <c r="C301" i="6"/>
  <c r="D301" i="6"/>
  <c r="H301" i="6"/>
  <c r="J309" i="6"/>
  <c r="F309" i="6"/>
  <c r="B309" i="6"/>
  <c r="I309" i="6"/>
  <c r="E309" i="6"/>
  <c r="G309" i="6"/>
  <c r="C309" i="6"/>
  <c r="D309" i="6"/>
  <c r="H309" i="6"/>
  <c r="H319" i="6"/>
  <c r="D319" i="6"/>
  <c r="G319" i="6"/>
  <c r="C319" i="6"/>
  <c r="I319" i="6"/>
  <c r="E319" i="6"/>
  <c r="B319" i="6"/>
  <c r="F319" i="6"/>
  <c r="J319" i="6"/>
  <c r="H327" i="6"/>
  <c r="D327" i="6"/>
  <c r="G327" i="6"/>
  <c r="C327" i="6"/>
  <c r="I327" i="6"/>
  <c r="E327" i="6"/>
  <c r="B327" i="6"/>
  <c r="F327" i="6"/>
  <c r="J327" i="6"/>
  <c r="H335" i="6"/>
  <c r="D335" i="6"/>
  <c r="G335" i="6"/>
  <c r="C335" i="6"/>
  <c r="I335" i="6"/>
  <c r="E335" i="6"/>
  <c r="B335" i="6"/>
  <c r="F335" i="6"/>
  <c r="J335" i="6"/>
  <c r="J318" i="6"/>
  <c r="F318" i="6"/>
  <c r="B318" i="6"/>
  <c r="I318" i="6"/>
  <c r="E318" i="6"/>
  <c r="G318" i="6"/>
  <c r="C318" i="6"/>
  <c r="H318" i="6"/>
  <c r="D318" i="6"/>
  <c r="J326" i="6"/>
  <c r="F326" i="6"/>
  <c r="B326" i="6"/>
  <c r="I326" i="6"/>
  <c r="E326" i="6"/>
  <c r="G326" i="6"/>
  <c r="C326" i="6"/>
  <c r="H326" i="6"/>
  <c r="D326" i="6"/>
  <c r="J334" i="6"/>
  <c r="F334" i="6"/>
  <c r="B334" i="6"/>
  <c r="I334" i="6"/>
  <c r="E334" i="6"/>
  <c r="G334" i="6"/>
  <c r="C334" i="6"/>
  <c r="H334" i="6"/>
  <c r="D334" i="6"/>
  <c r="J344" i="6"/>
  <c r="F344" i="6"/>
  <c r="B344" i="6"/>
  <c r="H344" i="6"/>
  <c r="C344" i="6"/>
  <c r="G344" i="6"/>
  <c r="I344" i="6"/>
  <c r="D344" i="6"/>
  <c r="E344" i="6"/>
  <c r="H349" i="6"/>
  <c r="D349" i="6"/>
  <c r="G349" i="6"/>
  <c r="C349" i="6"/>
  <c r="I349" i="6"/>
  <c r="E349" i="6"/>
  <c r="J349" i="6"/>
  <c r="B349" i="6"/>
  <c r="F349" i="6"/>
  <c r="H357" i="6"/>
  <c r="D357" i="6"/>
  <c r="G357" i="6"/>
  <c r="C357" i="6"/>
  <c r="I357" i="6"/>
  <c r="E357" i="6"/>
  <c r="J357" i="6"/>
  <c r="B357" i="6"/>
  <c r="F357" i="6"/>
  <c r="H365" i="6"/>
  <c r="D365" i="6"/>
  <c r="G365" i="6"/>
  <c r="C365" i="6"/>
  <c r="I365" i="6"/>
  <c r="E365" i="6"/>
  <c r="J365" i="6"/>
  <c r="B365" i="6"/>
  <c r="F365" i="6"/>
  <c r="J348" i="6"/>
  <c r="F348" i="6"/>
  <c r="B348" i="6"/>
  <c r="I348" i="6"/>
  <c r="E348" i="6"/>
  <c r="G348" i="6"/>
  <c r="C348" i="6"/>
  <c r="H348" i="6"/>
  <c r="D348" i="6"/>
  <c r="J356" i="6"/>
  <c r="F356" i="6"/>
  <c r="B356" i="6"/>
  <c r="I356" i="6"/>
  <c r="E356" i="6"/>
  <c r="G356" i="6"/>
  <c r="C356" i="6"/>
  <c r="H356" i="6"/>
  <c r="D356" i="6"/>
  <c r="J364" i="6"/>
  <c r="F364" i="6"/>
  <c r="B364" i="6"/>
  <c r="I364" i="6"/>
  <c r="E364" i="6"/>
  <c r="G364" i="6"/>
  <c r="C364" i="6"/>
  <c r="H364" i="6"/>
  <c r="D364" i="6"/>
  <c r="J372" i="6"/>
  <c r="F372" i="6"/>
  <c r="B372" i="6"/>
  <c r="I372" i="6"/>
  <c r="E372" i="6"/>
  <c r="G372" i="6"/>
  <c r="C372" i="6"/>
  <c r="H372" i="6"/>
  <c r="D372" i="6"/>
  <c r="J124" i="4"/>
  <c r="I76" i="4"/>
  <c r="D31" i="4"/>
  <c r="C76" i="4"/>
  <c r="E63" i="5"/>
  <c r="C63" i="5"/>
  <c r="D56" i="5"/>
  <c r="G56" i="5"/>
  <c r="B63" i="5"/>
  <c r="B31" i="4"/>
  <c r="G132" i="4"/>
  <c r="F76" i="4"/>
  <c r="D76" i="4"/>
  <c r="D48" i="5"/>
  <c r="D63" i="5"/>
  <c r="F56" i="5"/>
  <c r="E76" i="4"/>
  <c r="J76" i="4"/>
  <c r="J63" i="5"/>
  <c r="E56" i="5"/>
  <c r="I63" i="5"/>
  <c r="I56" i="5"/>
  <c r="H63" i="5"/>
  <c r="J56" i="5"/>
  <c r="C56" i="5"/>
  <c r="E13" i="5"/>
  <c r="F13" i="5" s="1"/>
  <c r="J189" i="5"/>
  <c r="F189" i="5"/>
  <c r="B189" i="5"/>
  <c r="H189" i="5"/>
  <c r="C189" i="5"/>
  <c r="E189" i="5"/>
  <c r="G189" i="5"/>
  <c r="D189" i="5"/>
  <c r="I189" i="5"/>
  <c r="J154" i="5"/>
  <c r="F154" i="5"/>
  <c r="B154" i="5"/>
  <c r="H154" i="5"/>
  <c r="D154" i="5"/>
  <c r="E154" i="5"/>
  <c r="C154" i="5"/>
  <c r="I154" i="5"/>
  <c r="G154" i="5"/>
  <c r="G72" i="5"/>
  <c r="C72" i="5"/>
  <c r="J72" i="5"/>
  <c r="F72" i="5"/>
  <c r="B72" i="5"/>
  <c r="I72" i="5"/>
  <c r="H72" i="5"/>
  <c r="D72" i="5"/>
  <c r="E72" i="5"/>
  <c r="J50" i="5"/>
  <c r="F50" i="5"/>
  <c r="B50" i="5"/>
  <c r="G50" i="5"/>
  <c r="E50" i="5"/>
  <c r="H50" i="5"/>
  <c r="I50" i="5"/>
  <c r="D50" i="5"/>
  <c r="C50" i="5"/>
  <c r="D25" i="5"/>
  <c r="B25" i="5"/>
  <c r="J303" i="5"/>
  <c r="F303" i="5"/>
  <c r="B303" i="5"/>
  <c r="E303" i="5"/>
  <c r="H303" i="5"/>
  <c r="C303" i="5"/>
  <c r="I303" i="5"/>
  <c r="G303" i="5"/>
  <c r="D303" i="5"/>
  <c r="H149" i="5"/>
  <c r="D149" i="5"/>
  <c r="J149" i="5"/>
  <c r="F149" i="5"/>
  <c r="B149" i="5"/>
  <c r="G149" i="5"/>
  <c r="E149" i="5"/>
  <c r="C149" i="5"/>
  <c r="I149" i="5"/>
  <c r="H51" i="5"/>
  <c r="D51" i="5"/>
  <c r="G51" i="5"/>
  <c r="B51" i="5"/>
  <c r="F51" i="5"/>
  <c r="C51" i="5"/>
  <c r="J51" i="5"/>
  <c r="E51" i="5"/>
  <c r="I51" i="5"/>
  <c r="D35" i="5"/>
  <c r="B35" i="5"/>
  <c r="B16" i="5"/>
  <c r="D16" i="5"/>
  <c r="H89" i="5"/>
  <c r="D89" i="5"/>
  <c r="G89" i="5"/>
  <c r="B89" i="5"/>
  <c r="F89" i="5"/>
  <c r="J89" i="5"/>
  <c r="I89" i="5"/>
  <c r="C89" i="5"/>
  <c r="E89" i="5"/>
  <c r="H119" i="5"/>
  <c r="D119" i="5"/>
  <c r="J119" i="5"/>
  <c r="F119" i="5"/>
  <c r="B119" i="5"/>
  <c r="C119" i="5"/>
  <c r="I119" i="5"/>
  <c r="E119" i="5"/>
  <c r="G119" i="5"/>
  <c r="H151" i="5"/>
  <c r="D151" i="5"/>
  <c r="J151" i="5"/>
  <c r="F151" i="5"/>
  <c r="B151" i="5"/>
  <c r="C151" i="5"/>
  <c r="I151" i="5"/>
  <c r="G151" i="5"/>
  <c r="E151" i="5"/>
  <c r="H167" i="5"/>
  <c r="D167" i="5"/>
  <c r="J167" i="5"/>
  <c r="F167" i="5"/>
  <c r="B167" i="5"/>
  <c r="C167" i="5"/>
  <c r="I167" i="5"/>
  <c r="G167" i="5"/>
  <c r="E167" i="5"/>
  <c r="H308" i="5"/>
  <c r="D308" i="5"/>
  <c r="J308" i="5"/>
  <c r="F308" i="5"/>
  <c r="B308" i="5"/>
  <c r="G308" i="5"/>
  <c r="C308" i="5"/>
  <c r="I308" i="5"/>
  <c r="E308" i="5"/>
  <c r="I73" i="5"/>
  <c r="E73" i="5"/>
  <c r="H73" i="5"/>
  <c r="D73" i="5"/>
  <c r="G73" i="5"/>
  <c r="F73" i="5"/>
  <c r="B73" i="5"/>
  <c r="C73" i="5"/>
  <c r="J73" i="5"/>
  <c r="J88" i="5"/>
  <c r="F88" i="5"/>
  <c r="B88" i="5"/>
  <c r="G88" i="5"/>
  <c r="E88" i="5"/>
  <c r="I88" i="5"/>
  <c r="H88" i="5"/>
  <c r="D88" i="5"/>
  <c r="C88" i="5"/>
  <c r="J104" i="5"/>
  <c r="F104" i="5"/>
  <c r="B104" i="5"/>
  <c r="G104" i="5"/>
  <c r="E104" i="5"/>
  <c r="I104" i="5"/>
  <c r="H104" i="5"/>
  <c r="D104" i="5"/>
  <c r="C104" i="5"/>
  <c r="J140" i="5"/>
  <c r="F140" i="5"/>
  <c r="B140" i="5"/>
  <c r="H140" i="5"/>
  <c r="D140" i="5"/>
  <c r="I140" i="5"/>
  <c r="G140" i="5"/>
  <c r="E140" i="5"/>
  <c r="C140" i="5"/>
  <c r="J156" i="5"/>
  <c r="F156" i="5"/>
  <c r="B156" i="5"/>
  <c r="H156" i="5"/>
  <c r="D156" i="5"/>
  <c r="I156" i="5"/>
  <c r="G156" i="5"/>
  <c r="E156" i="5"/>
  <c r="C156" i="5"/>
  <c r="H210" i="5"/>
  <c r="D210" i="5"/>
  <c r="J210" i="5"/>
  <c r="F210" i="5"/>
  <c r="B210" i="5"/>
  <c r="C210" i="5"/>
  <c r="G210" i="5"/>
  <c r="I210" i="5"/>
  <c r="E210" i="5"/>
  <c r="J175" i="5"/>
  <c r="F175" i="5"/>
  <c r="B175" i="5"/>
  <c r="I175" i="5"/>
  <c r="D175" i="5"/>
  <c r="G175" i="5"/>
  <c r="H175" i="5"/>
  <c r="E175" i="5"/>
  <c r="C175" i="5"/>
  <c r="J209" i="5"/>
  <c r="F209" i="5"/>
  <c r="B209" i="5"/>
  <c r="H209" i="5"/>
  <c r="D209" i="5"/>
  <c r="E209" i="5"/>
  <c r="I209" i="5"/>
  <c r="G209" i="5"/>
  <c r="C209" i="5"/>
  <c r="J222" i="5"/>
  <c r="F222" i="5"/>
  <c r="B222" i="5"/>
  <c r="H222" i="5"/>
  <c r="C222" i="5"/>
  <c r="E222" i="5"/>
  <c r="G222" i="5"/>
  <c r="I222" i="5"/>
  <c r="D222" i="5"/>
  <c r="J187" i="5"/>
  <c r="F187" i="5"/>
  <c r="B187" i="5"/>
  <c r="G187" i="5"/>
  <c r="I187" i="5"/>
  <c r="D187" i="5"/>
  <c r="E187" i="5"/>
  <c r="C187" i="5"/>
  <c r="H187" i="5"/>
  <c r="J207" i="5"/>
  <c r="F207" i="5"/>
  <c r="B207" i="5"/>
  <c r="H207" i="5"/>
  <c r="D207" i="5"/>
  <c r="I207" i="5"/>
  <c r="E207" i="5"/>
  <c r="G207" i="5"/>
  <c r="C207" i="5"/>
  <c r="H302" i="5"/>
  <c r="D302" i="5"/>
  <c r="J302" i="5"/>
  <c r="E302" i="5"/>
  <c r="G302" i="5"/>
  <c r="B302" i="5"/>
  <c r="I302" i="5"/>
  <c r="F302" i="5"/>
  <c r="C302" i="5"/>
  <c r="I247" i="5"/>
  <c r="E247" i="5"/>
  <c r="H247" i="5"/>
  <c r="D247" i="5"/>
  <c r="C247" i="5"/>
  <c r="G247" i="5"/>
  <c r="B247" i="5"/>
  <c r="J247" i="5"/>
  <c r="F247" i="5"/>
  <c r="H227" i="5"/>
  <c r="D227" i="5"/>
  <c r="F227" i="5"/>
  <c r="I227" i="5"/>
  <c r="C227" i="5"/>
  <c r="J227" i="5"/>
  <c r="E227" i="5"/>
  <c r="G227" i="5"/>
  <c r="B227" i="5"/>
  <c r="H310" i="5"/>
  <c r="D310" i="5"/>
  <c r="J310" i="5"/>
  <c r="F310" i="5"/>
  <c r="B310" i="5"/>
  <c r="C310" i="5"/>
  <c r="G310" i="5"/>
  <c r="I310" i="5"/>
  <c r="E310" i="5"/>
  <c r="H312" i="5"/>
  <c r="D312" i="5"/>
  <c r="J312" i="5"/>
  <c r="F312" i="5"/>
  <c r="B312" i="5"/>
  <c r="G312" i="5"/>
  <c r="C312" i="5"/>
  <c r="E312" i="5"/>
  <c r="I312" i="5"/>
  <c r="H306" i="5"/>
  <c r="D306" i="5"/>
  <c r="J306" i="5"/>
  <c r="F306" i="5"/>
  <c r="B306" i="5"/>
  <c r="C306" i="5"/>
  <c r="G306" i="5"/>
  <c r="I306" i="5"/>
  <c r="E306" i="5"/>
  <c r="H365" i="5"/>
  <c r="D365" i="5"/>
  <c r="G365" i="5"/>
  <c r="C365" i="5"/>
  <c r="F365" i="5"/>
  <c r="J365" i="5"/>
  <c r="B365" i="5"/>
  <c r="E365" i="5"/>
  <c r="I365" i="5"/>
  <c r="G275" i="5"/>
  <c r="C275" i="5"/>
  <c r="I275" i="5"/>
  <c r="E275" i="5"/>
  <c r="J275" i="5"/>
  <c r="B275" i="5"/>
  <c r="H275" i="5"/>
  <c r="F275" i="5"/>
  <c r="D275" i="5"/>
  <c r="G283" i="5"/>
  <c r="C283" i="5"/>
  <c r="I283" i="5"/>
  <c r="E283" i="5"/>
  <c r="J283" i="5"/>
  <c r="B283" i="5"/>
  <c r="H283" i="5"/>
  <c r="F283" i="5"/>
  <c r="D283" i="5"/>
  <c r="G299" i="5"/>
  <c r="C299" i="5"/>
  <c r="I299" i="5"/>
  <c r="E299" i="5"/>
  <c r="J299" i="5"/>
  <c r="B299" i="5"/>
  <c r="H299" i="5"/>
  <c r="F299" i="5"/>
  <c r="D299" i="5"/>
  <c r="J317" i="5"/>
  <c r="F317" i="5"/>
  <c r="B317" i="5"/>
  <c r="H317" i="5"/>
  <c r="D317" i="5"/>
  <c r="E317" i="5"/>
  <c r="I317" i="5"/>
  <c r="C317" i="5"/>
  <c r="G317" i="5"/>
  <c r="I258" i="5"/>
  <c r="E258" i="5"/>
  <c r="G258" i="5"/>
  <c r="B258" i="5"/>
  <c r="F258" i="5"/>
  <c r="J258" i="5"/>
  <c r="D258" i="5"/>
  <c r="H258" i="5"/>
  <c r="C258" i="5"/>
  <c r="I274" i="5"/>
  <c r="E274" i="5"/>
  <c r="G274" i="5"/>
  <c r="C274" i="5"/>
  <c r="D274" i="5"/>
  <c r="J274" i="5"/>
  <c r="B274" i="5"/>
  <c r="H274" i="5"/>
  <c r="F274" i="5"/>
  <c r="I282" i="5"/>
  <c r="E282" i="5"/>
  <c r="G282" i="5"/>
  <c r="C282" i="5"/>
  <c r="D282" i="5"/>
  <c r="J282" i="5"/>
  <c r="B282" i="5"/>
  <c r="H282" i="5"/>
  <c r="F282" i="5"/>
  <c r="I298" i="5"/>
  <c r="E298" i="5"/>
  <c r="G298" i="5"/>
  <c r="C298" i="5"/>
  <c r="D298" i="5"/>
  <c r="J298" i="5"/>
  <c r="B298" i="5"/>
  <c r="H298" i="5"/>
  <c r="F298" i="5"/>
  <c r="J307" i="5"/>
  <c r="F307" i="5"/>
  <c r="B307" i="5"/>
  <c r="H307" i="5"/>
  <c r="D307" i="5"/>
  <c r="I307" i="5"/>
  <c r="E307" i="5"/>
  <c r="G307" i="5"/>
  <c r="C307" i="5"/>
  <c r="J329" i="5"/>
  <c r="F329" i="5"/>
  <c r="B329" i="5"/>
  <c r="H329" i="5"/>
  <c r="D329" i="5"/>
  <c r="E329" i="5"/>
  <c r="I329" i="5"/>
  <c r="C329" i="5"/>
  <c r="G329" i="5"/>
  <c r="H351" i="5"/>
  <c r="D351" i="5"/>
  <c r="G351" i="5"/>
  <c r="C351" i="5"/>
  <c r="J351" i="5"/>
  <c r="B351" i="5"/>
  <c r="F351" i="5"/>
  <c r="I351" i="5"/>
  <c r="E351" i="5"/>
  <c r="H339" i="5"/>
  <c r="D339" i="5"/>
  <c r="G339" i="5"/>
  <c r="C339" i="5"/>
  <c r="J339" i="5"/>
  <c r="B339" i="5"/>
  <c r="F339" i="5"/>
  <c r="I339" i="5"/>
  <c r="E339" i="5"/>
  <c r="H371" i="5"/>
  <c r="D371" i="5"/>
  <c r="G371" i="5"/>
  <c r="C371" i="5"/>
  <c r="J371" i="5"/>
  <c r="B371" i="5"/>
  <c r="F371" i="5"/>
  <c r="I371" i="5"/>
  <c r="E371" i="5"/>
  <c r="J354" i="5"/>
  <c r="F354" i="5"/>
  <c r="B354" i="5"/>
  <c r="I354" i="5"/>
  <c r="E354" i="5"/>
  <c r="D354" i="5"/>
  <c r="H354" i="5"/>
  <c r="C354" i="5"/>
  <c r="G354" i="5"/>
  <c r="J362" i="5"/>
  <c r="F362" i="5"/>
  <c r="B362" i="5"/>
  <c r="I362" i="5"/>
  <c r="E362" i="5"/>
  <c r="D362" i="5"/>
  <c r="H362" i="5"/>
  <c r="C362" i="5"/>
  <c r="G362" i="5"/>
  <c r="H198" i="5"/>
  <c r="D198" i="5"/>
  <c r="J198" i="5"/>
  <c r="F198" i="5"/>
  <c r="B198" i="5"/>
  <c r="C198" i="5"/>
  <c r="G198" i="5"/>
  <c r="I198" i="5"/>
  <c r="E198" i="5"/>
  <c r="J126" i="5"/>
  <c r="F126" i="5"/>
  <c r="B126" i="5"/>
  <c r="H126" i="5"/>
  <c r="D126" i="5"/>
  <c r="E126" i="5"/>
  <c r="C126" i="5"/>
  <c r="I126" i="5"/>
  <c r="G126" i="5"/>
  <c r="G82" i="5"/>
  <c r="C82" i="5"/>
  <c r="J82" i="5"/>
  <c r="F82" i="5"/>
  <c r="B82" i="5"/>
  <c r="E82" i="5"/>
  <c r="D82" i="5"/>
  <c r="H82" i="5"/>
  <c r="I82" i="5"/>
  <c r="J54" i="5"/>
  <c r="F54" i="5"/>
  <c r="B54" i="5"/>
  <c r="I54" i="5"/>
  <c r="D54" i="5"/>
  <c r="H54" i="5"/>
  <c r="C54" i="5"/>
  <c r="E54" i="5"/>
  <c r="G54" i="5"/>
  <c r="H153" i="5"/>
  <c r="D153" i="5"/>
  <c r="J153" i="5"/>
  <c r="F153" i="5"/>
  <c r="B153" i="5"/>
  <c r="G153" i="5"/>
  <c r="E153" i="5"/>
  <c r="I153" i="5"/>
  <c r="C153" i="5"/>
  <c r="H172" i="5"/>
  <c r="D172" i="5"/>
  <c r="G172" i="5"/>
  <c r="B172" i="5"/>
  <c r="J172" i="5"/>
  <c r="E172" i="5"/>
  <c r="F172" i="5"/>
  <c r="C172" i="5"/>
  <c r="I172" i="5"/>
  <c r="J146" i="5"/>
  <c r="F146" i="5"/>
  <c r="B146" i="5"/>
  <c r="H146" i="5"/>
  <c r="D146" i="5"/>
  <c r="E146" i="5"/>
  <c r="C146" i="5"/>
  <c r="I146" i="5"/>
  <c r="G146" i="5"/>
  <c r="G84" i="5"/>
  <c r="C84" i="5"/>
  <c r="J84" i="5"/>
  <c r="F84" i="5"/>
  <c r="B84" i="5"/>
  <c r="I84" i="5"/>
  <c r="H84" i="5"/>
  <c r="D84" i="5"/>
  <c r="E84" i="5"/>
  <c r="B42" i="5"/>
  <c r="D42" i="5"/>
  <c r="J226" i="5"/>
  <c r="F226" i="5"/>
  <c r="B226" i="5"/>
  <c r="E226" i="5"/>
  <c r="H226" i="5"/>
  <c r="C226" i="5"/>
  <c r="I226" i="5"/>
  <c r="D226" i="5"/>
  <c r="G226" i="5"/>
  <c r="H176" i="5"/>
  <c r="D176" i="5"/>
  <c r="J176" i="5"/>
  <c r="E176" i="5"/>
  <c r="G176" i="5"/>
  <c r="B176" i="5"/>
  <c r="I176" i="5"/>
  <c r="F176" i="5"/>
  <c r="C176" i="5"/>
  <c r="H117" i="5"/>
  <c r="D117" i="5"/>
  <c r="J117" i="5"/>
  <c r="F117" i="5"/>
  <c r="B117" i="5"/>
  <c r="G117" i="5"/>
  <c r="E117" i="5"/>
  <c r="C117" i="5"/>
  <c r="I117" i="5"/>
  <c r="B44" i="5"/>
  <c r="D44" i="5"/>
  <c r="B28" i="5"/>
  <c r="D28" i="5"/>
  <c r="B18" i="5"/>
  <c r="D18" i="5"/>
  <c r="J106" i="5"/>
  <c r="F106" i="5"/>
  <c r="B106" i="5"/>
  <c r="H106" i="5"/>
  <c r="C106" i="5"/>
  <c r="G106" i="5"/>
  <c r="I106" i="5"/>
  <c r="E106" i="5"/>
  <c r="D106" i="5"/>
  <c r="H123" i="5"/>
  <c r="D123" i="5"/>
  <c r="J123" i="5"/>
  <c r="F123" i="5"/>
  <c r="B123" i="5"/>
  <c r="C123" i="5"/>
  <c r="I123" i="5"/>
  <c r="G123" i="5"/>
  <c r="E123" i="5"/>
  <c r="H155" i="5"/>
  <c r="D155" i="5"/>
  <c r="J155" i="5"/>
  <c r="F155" i="5"/>
  <c r="B155" i="5"/>
  <c r="C155" i="5"/>
  <c r="I155" i="5"/>
  <c r="G155" i="5"/>
  <c r="E155" i="5"/>
  <c r="H184" i="5"/>
  <c r="D184" i="5"/>
  <c r="J184" i="5"/>
  <c r="E184" i="5"/>
  <c r="G184" i="5"/>
  <c r="B184" i="5"/>
  <c r="C184" i="5"/>
  <c r="I184" i="5"/>
  <c r="F184" i="5"/>
  <c r="I67" i="5"/>
  <c r="E67" i="5"/>
  <c r="H67" i="5"/>
  <c r="D67" i="5"/>
  <c r="C67" i="5"/>
  <c r="J67" i="5"/>
  <c r="B67" i="5"/>
  <c r="G67" i="5"/>
  <c r="F67" i="5"/>
  <c r="I75" i="5"/>
  <c r="E75" i="5"/>
  <c r="H75" i="5"/>
  <c r="D75" i="5"/>
  <c r="C75" i="5"/>
  <c r="J75" i="5"/>
  <c r="B75" i="5"/>
  <c r="G75" i="5"/>
  <c r="F75" i="5"/>
  <c r="H95" i="5"/>
  <c r="D95" i="5"/>
  <c r="F95" i="5"/>
  <c r="J95" i="5"/>
  <c r="E95" i="5"/>
  <c r="C95" i="5"/>
  <c r="B95" i="5"/>
  <c r="G95" i="5"/>
  <c r="I95" i="5"/>
  <c r="J112" i="5"/>
  <c r="F112" i="5"/>
  <c r="B112" i="5"/>
  <c r="H112" i="5"/>
  <c r="D112" i="5"/>
  <c r="I112" i="5"/>
  <c r="G112" i="5"/>
  <c r="E112" i="5"/>
  <c r="C112" i="5"/>
  <c r="J144" i="5"/>
  <c r="F144" i="5"/>
  <c r="B144" i="5"/>
  <c r="H144" i="5"/>
  <c r="D144" i="5"/>
  <c r="I144" i="5"/>
  <c r="G144" i="5"/>
  <c r="E144" i="5"/>
  <c r="C144" i="5"/>
  <c r="J160" i="5"/>
  <c r="F160" i="5"/>
  <c r="B160" i="5"/>
  <c r="H160" i="5"/>
  <c r="D160" i="5"/>
  <c r="I160" i="5"/>
  <c r="G160" i="5"/>
  <c r="E160" i="5"/>
  <c r="C160" i="5"/>
  <c r="J181" i="5"/>
  <c r="F181" i="5"/>
  <c r="B181" i="5"/>
  <c r="H181" i="5"/>
  <c r="C181" i="5"/>
  <c r="E181" i="5"/>
  <c r="I181" i="5"/>
  <c r="G181" i="5"/>
  <c r="D181" i="5"/>
  <c r="H218" i="5"/>
  <c r="D218" i="5"/>
  <c r="J218" i="5"/>
  <c r="F218" i="5"/>
  <c r="B218" i="5"/>
  <c r="C218" i="5"/>
  <c r="G218" i="5"/>
  <c r="I218" i="5"/>
  <c r="E218" i="5"/>
  <c r="H182" i="5"/>
  <c r="D182" i="5"/>
  <c r="I182" i="5"/>
  <c r="C182" i="5"/>
  <c r="F182" i="5"/>
  <c r="B182" i="5"/>
  <c r="J182" i="5"/>
  <c r="G182" i="5"/>
  <c r="E182" i="5"/>
  <c r="J197" i="5"/>
  <c r="F197" i="5"/>
  <c r="B197" i="5"/>
  <c r="H197" i="5"/>
  <c r="D197" i="5"/>
  <c r="E197" i="5"/>
  <c r="I197" i="5"/>
  <c r="C197" i="5"/>
  <c r="G197" i="5"/>
  <c r="H237" i="5"/>
  <c r="D237" i="5"/>
  <c r="G237" i="5"/>
  <c r="B237" i="5"/>
  <c r="J237" i="5"/>
  <c r="E237" i="5"/>
  <c r="F237" i="5"/>
  <c r="I237" i="5"/>
  <c r="C237" i="5"/>
  <c r="H178" i="5"/>
  <c r="D178" i="5"/>
  <c r="F178" i="5"/>
  <c r="I178" i="5"/>
  <c r="C178" i="5"/>
  <c r="J178" i="5"/>
  <c r="G178" i="5"/>
  <c r="E178" i="5"/>
  <c r="B178" i="5"/>
  <c r="J195" i="5"/>
  <c r="F195" i="5"/>
  <c r="B195" i="5"/>
  <c r="H195" i="5"/>
  <c r="D195" i="5"/>
  <c r="I195" i="5"/>
  <c r="E195" i="5"/>
  <c r="G195" i="5"/>
  <c r="C195" i="5"/>
  <c r="J211" i="5"/>
  <c r="F211" i="5"/>
  <c r="B211" i="5"/>
  <c r="H211" i="5"/>
  <c r="D211" i="5"/>
  <c r="I211" i="5"/>
  <c r="E211" i="5"/>
  <c r="G211" i="5"/>
  <c r="C211" i="5"/>
  <c r="J230" i="5"/>
  <c r="F230" i="5"/>
  <c r="B230" i="5"/>
  <c r="H230" i="5"/>
  <c r="C230" i="5"/>
  <c r="E230" i="5"/>
  <c r="G230" i="5"/>
  <c r="I230" i="5"/>
  <c r="D230" i="5"/>
  <c r="H341" i="5"/>
  <c r="D341" i="5"/>
  <c r="G341" i="5"/>
  <c r="C341" i="5"/>
  <c r="F341" i="5"/>
  <c r="J341" i="5"/>
  <c r="B341" i="5"/>
  <c r="E341" i="5"/>
  <c r="I341" i="5"/>
  <c r="J232" i="5"/>
  <c r="F232" i="5"/>
  <c r="B232" i="5"/>
  <c r="I232" i="5"/>
  <c r="D232" i="5"/>
  <c r="G232" i="5"/>
  <c r="C232" i="5"/>
  <c r="H232" i="5"/>
  <c r="E232" i="5"/>
  <c r="G250" i="5"/>
  <c r="C250" i="5"/>
  <c r="J250" i="5"/>
  <c r="F250" i="5"/>
  <c r="B250" i="5"/>
  <c r="E250" i="5"/>
  <c r="I250" i="5"/>
  <c r="D250" i="5"/>
  <c r="H250" i="5"/>
  <c r="J228" i="5"/>
  <c r="F228" i="5"/>
  <c r="B228" i="5"/>
  <c r="G228" i="5"/>
  <c r="I228" i="5"/>
  <c r="D228" i="5"/>
  <c r="E228" i="5"/>
  <c r="H228" i="5"/>
  <c r="C228" i="5"/>
  <c r="J244" i="5"/>
  <c r="F244" i="5"/>
  <c r="B244" i="5"/>
  <c r="G244" i="5"/>
  <c r="I244" i="5"/>
  <c r="D244" i="5"/>
  <c r="E244" i="5"/>
  <c r="H244" i="5"/>
  <c r="C244" i="5"/>
  <c r="J323" i="5"/>
  <c r="F323" i="5"/>
  <c r="B323" i="5"/>
  <c r="E323" i="5"/>
  <c r="H323" i="5"/>
  <c r="C323" i="5"/>
  <c r="D323" i="5"/>
  <c r="I323" i="5"/>
  <c r="G323" i="5"/>
  <c r="H320" i="5"/>
  <c r="D320" i="5"/>
  <c r="J320" i="5"/>
  <c r="F320" i="5"/>
  <c r="B320" i="5"/>
  <c r="G320" i="5"/>
  <c r="C320" i="5"/>
  <c r="E320" i="5"/>
  <c r="I320" i="5"/>
  <c r="I251" i="5"/>
  <c r="E251" i="5"/>
  <c r="H251" i="5"/>
  <c r="D251" i="5"/>
  <c r="C251" i="5"/>
  <c r="G251" i="5"/>
  <c r="J251" i="5"/>
  <c r="B251" i="5"/>
  <c r="F251" i="5"/>
  <c r="H314" i="5"/>
  <c r="D314" i="5"/>
  <c r="J314" i="5"/>
  <c r="F314" i="5"/>
  <c r="B314" i="5"/>
  <c r="C314" i="5"/>
  <c r="G314" i="5"/>
  <c r="I314" i="5"/>
  <c r="E314" i="5"/>
  <c r="G261" i="5"/>
  <c r="C261" i="5"/>
  <c r="I261" i="5"/>
  <c r="E261" i="5"/>
  <c r="F261" i="5"/>
  <c r="D261" i="5"/>
  <c r="J261" i="5"/>
  <c r="B261" i="5"/>
  <c r="H261" i="5"/>
  <c r="G269" i="5"/>
  <c r="C269" i="5"/>
  <c r="I269" i="5"/>
  <c r="E269" i="5"/>
  <c r="F269" i="5"/>
  <c r="D269" i="5"/>
  <c r="J269" i="5"/>
  <c r="B269" i="5"/>
  <c r="H269" i="5"/>
  <c r="G277" i="5"/>
  <c r="C277" i="5"/>
  <c r="I277" i="5"/>
  <c r="E277" i="5"/>
  <c r="F277" i="5"/>
  <c r="D277" i="5"/>
  <c r="J277" i="5"/>
  <c r="B277" i="5"/>
  <c r="H277" i="5"/>
  <c r="G285" i="5"/>
  <c r="C285" i="5"/>
  <c r="I285" i="5"/>
  <c r="E285" i="5"/>
  <c r="F285" i="5"/>
  <c r="D285" i="5"/>
  <c r="J285" i="5"/>
  <c r="B285" i="5"/>
  <c r="H285" i="5"/>
  <c r="G293" i="5"/>
  <c r="C293" i="5"/>
  <c r="I293" i="5"/>
  <c r="E293" i="5"/>
  <c r="F293" i="5"/>
  <c r="D293" i="5"/>
  <c r="J293" i="5"/>
  <c r="B293" i="5"/>
  <c r="H293" i="5"/>
  <c r="J301" i="5"/>
  <c r="F301" i="5"/>
  <c r="B301" i="5"/>
  <c r="I301" i="5"/>
  <c r="D301" i="5"/>
  <c r="G301" i="5"/>
  <c r="H301" i="5"/>
  <c r="E301" i="5"/>
  <c r="C301" i="5"/>
  <c r="J321" i="5"/>
  <c r="F321" i="5"/>
  <c r="B321" i="5"/>
  <c r="H321" i="5"/>
  <c r="D321" i="5"/>
  <c r="E321" i="5"/>
  <c r="I321" i="5"/>
  <c r="G321" i="5"/>
  <c r="C321" i="5"/>
  <c r="H361" i="5"/>
  <c r="D361" i="5"/>
  <c r="G361" i="5"/>
  <c r="C361" i="5"/>
  <c r="F361" i="5"/>
  <c r="J361" i="5"/>
  <c r="B361" i="5"/>
  <c r="E361" i="5"/>
  <c r="I361" i="5"/>
  <c r="I260" i="5"/>
  <c r="E260" i="5"/>
  <c r="G260" i="5"/>
  <c r="C260" i="5"/>
  <c r="H260" i="5"/>
  <c r="F260" i="5"/>
  <c r="D260" i="5"/>
  <c r="B260" i="5"/>
  <c r="J260" i="5"/>
  <c r="I268" i="5"/>
  <c r="E268" i="5"/>
  <c r="G268" i="5"/>
  <c r="C268" i="5"/>
  <c r="H268" i="5"/>
  <c r="F268" i="5"/>
  <c r="D268" i="5"/>
  <c r="B268" i="5"/>
  <c r="J268" i="5"/>
  <c r="I276" i="5"/>
  <c r="E276" i="5"/>
  <c r="G276" i="5"/>
  <c r="C276" i="5"/>
  <c r="H276" i="5"/>
  <c r="F276" i="5"/>
  <c r="D276" i="5"/>
  <c r="B276" i="5"/>
  <c r="J276" i="5"/>
  <c r="I284" i="5"/>
  <c r="E284" i="5"/>
  <c r="G284" i="5"/>
  <c r="C284" i="5"/>
  <c r="H284" i="5"/>
  <c r="F284" i="5"/>
  <c r="D284" i="5"/>
  <c r="B284" i="5"/>
  <c r="J284" i="5"/>
  <c r="I292" i="5"/>
  <c r="E292" i="5"/>
  <c r="G292" i="5"/>
  <c r="C292" i="5"/>
  <c r="H292" i="5"/>
  <c r="F292" i="5"/>
  <c r="D292" i="5"/>
  <c r="B292" i="5"/>
  <c r="J292" i="5"/>
  <c r="I300" i="5"/>
  <c r="E300" i="5"/>
  <c r="G300" i="5"/>
  <c r="C300" i="5"/>
  <c r="H300" i="5"/>
  <c r="F300" i="5"/>
  <c r="D300" i="5"/>
  <c r="B300" i="5"/>
  <c r="J300" i="5"/>
  <c r="J311" i="5"/>
  <c r="F311" i="5"/>
  <c r="B311" i="5"/>
  <c r="H311" i="5"/>
  <c r="D311" i="5"/>
  <c r="I311" i="5"/>
  <c r="E311" i="5"/>
  <c r="G311" i="5"/>
  <c r="C311" i="5"/>
  <c r="H338" i="5"/>
  <c r="D338" i="5"/>
  <c r="J338" i="5"/>
  <c r="F338" i="5"/>
  <c r="B338" i="5"/>
  <c r="C338" i="5"/>
  <c r="G338" i="5"/>
  <c r="I338" i="5"/>
  <c r="E338" i="5"/>
  <c r="J333" i="5"/>
  <c r="F333" i="5"/>
  <c r="B333" i="5"/>
  <c r="H333" i="5"/>
  <c r="D333" i="5"/>
  <c r="E333" i="5"/>
  <c r="I333" i="5"/>
  <c r="C333" i="5"/>
  <c r="G333" i="5"/>
  <c r="H359" i="5"/>
  <c r="D359" i="5"/>
  <c r="G359" i="5"/>
  <c r="C359" i="5"/>
  <c r="J359" i="5"/>
  <c r="B359" i="5"/>
  <c r="F359" i="5"/>
  <c r="I359" i="5"/>
  <c r="E359" i="5"/>
  <c r="J327" i="5"/>
  <c r="F327" i="5"/>
  <c r="B327" i="5"/>
  <c r="H327" i="5"/>
  <c r="D327" i="5"/>
  <c r="I327" i="5"/>
  <c r="E327" i="5"/>
  <c r="G327" i="5"/>
  <c r="C327" i="5"/>
  <c r="H347" i="5"/>
  <c r="D347" i="5"/>
  <c r="G347" i="5"/>
  <c r="C347" i="5"/>
  <c r="J347" i="5"/>
  <c r="B347" i="5"/>
  <c r="F347" i="5"/>
  <c r="I347" i="5"/>
  <c r="E347" i="5"/>
  <c r="J340" i="5"/>
  <c r="F340" i="5"/>
  <c r="B340" i="5"/>
  <c r="I340" i="5"/>
  <c r="E340" i="5"/>
  <c r="H340" i="5"/>
  <c r="D340" i="5"/>
  <c r="G340" i="5"/>
  <c r="C340" i="5"/>
  <c r="J348" i="5"/>
  <c r="F348" i="5"/>
  <c r="B348" i="5"/>
  <c r="I348" i="5"/>
  <c r="E348" i="5"/>
  <c r="H348" i="5"/>
  <c r="D348" i="5"/>
  <c r="G348" i="5"/>
  <c r="C348" i="5"/>
  <c r="J356" i="5"/>
  <c r="F356" i="5"/>
  <c r="B356" i="5"/>
  <c r="I356" i="5"/>
  <c r="E356" i="5"/>
  <c r="H356" i="5"/>
  <c r="D356" i="5"/>
  <c r="G356" i="5"/>
  <c r="C356" i="5"/>
  <c r="J364" i="5"/>
  <c r="F364" i="5"/>
  <c r="B364" i="5"/>
  <c r="I364" i="5"/>
  <c r="E364" i="5"/>
  <c r="H364" i="5"/>
  <c r="D364" i="5"/>
  <c r="G364" i="5"/>
  <c r="C364" i="5"/>
  <c r="J372" i="5"/>
  <c r="F372" i="5"/>
  <c r="B372" i="5"/>
  <c r="I372" i="5"/>
  <c r="E372" i="5"/>
  <c r="H372" i="5"/>
  <c r="D372" i="5"/>
  <c r="G372" i="5"/>
  <c r="C372" i="5"/>
  <c r="H188" i="5"/>
  <c r="D188" i="5"/>
  <c r="G188" i="5"/>
  <c r="B188" i="5"/>
  <c r="J188" i="5"/>
  <c r="E188" i="5"/>
  <c r="F188" i="5"/>
  <c r="C188" i="5"/>
  <c r="I188" i="5"/>
  <c r="J150" i="5"/>
  <c r="F150" i="5"/>
  <c r="B150" i="5"/>
  <c r="H150" i="5"/>
  <c r="D150" i="5"/>
  <c r="E150" i="5"/>
  <c r="C150" i="5"/>
  <c r="I150" i="5"/>
  <c r="G150" i="5"/>
  <c r="J100" i="5"/>
  <c r="F100" i="5"/>
  <c r="B100" i="5"/>
  <c r="I100" i="5"/>
  <c r="D100" i="5"/>
  <c r="H100" i="5"/>
  <c r="C100" i="5"/>
  <c r="G100" i="5"/>
  <c r="E100" i="5"/>
  <c r="G78" i="5"/>
  <c r="C78" i="5"/>
  <c r="J78" i="5"/>
  <c r="F78" i="5"/>
  <c r="B78" i="5"/>
  <c r="E78" i="5"/>
  <c r="D78" i="5"/>
  <c r="I78" i="5"/>
  <c r="H78" i="5"/>
  <c r="H53" i="5"/>
  <c r="D53" i="5"/>
  <c r="I53" i="5"/>
  <c r="C53" i="5"/>
  <c r="G53" i="5"/>
  <c r="B53" i="5"/>
  <c r="J53" i="5"/>
  <c r="E53" i="5"/>
  <c r="F53" i="5"/>
  <c r="B46" i="5"/>
  <c r="D46" i="5"/>
  <c r="H241" i="5"/>
  <c r="D241" i="5"/>
  <c r="J241" i="5"/>
  <c r="E241" i="5"/>
  <c r="G241" i="5"/>
  <c r="B241" i="5"/>
  <c r="I241" i="5"/>
  <c r="C241" i="5"/>
  <c r="F241" i="5"/>
  <c r="J177" i="5"/>
  <c r="F177" i="5"/>
  <c r="B177" i="5"/>
  <c r="E177" i="5"/>
  <c r="H177" i="5"/>
  <c r="C177" i="5"/>
  <c r="I177" i="5"/>
  <c r="G177" i="5"/>
  <c r="D177" i="5"/>
  <c r="H145" i="5"/>
  <c r="D145" i="5"/>
  <c r="J145" i="5"/>
  <c r="F145" i="5"/>
  <c r="B145" i="5"/>
  <c r="G145" i="5"/>
  <c r="E145" i="5"/>
  <c r="I145" i="5"/>
  <c r="C145" i="5"/>
  <c r="G255" i="5"/>
  <c r="C255" i="5"/>
  <c r="J255" i="5"/>
  <c r="E255" i="5"/>
  <c r="I255" i="5"/>
  <c r="D255" i="5"/>
  <c r="H255" i="5"/>
  <c r="B255" i="5"/>
  <c r="F255" i="5"/>
  <c r="H170" i="5"/>
  <c r="F170" i="5"/>
  <c r="B170" i="5"/>
  <c r="I170" i="5"/>
  <c r="D170" i="5"/>
  <c r="E170" i="5"/>
  <c r="C170" i="5"/>
  <c r="J170" i="5"/>
  <c r="G170" i="5"/>
  <c r="J138" i="5"/>
  <c r="F138" i="5"/>
  <c r="B138" i="5"/>
  <c r="H138" i="5"/>
  <c r="D138" i="5"/>
  <c r="E138" i="5"/>
  <c r="C138" i="5"/>
  <c r="I138" i="5"/>
  <c r="G138" i="5"/>
  <c r="J108" i="5"/>
  <c r="F108" i="5"/>
  <c r="B108" i="5"/>
  <c r="I108" i="5"/>
  <c r="D108" i="5"/>
  <c r="H108" i="5"/>
  <c r="C108" i="5"/>
  <c r="G108" i="5"/>
  <c r="E108" i="5"/>
  <c r="J92" i="5"/>
  <c r="F92" i="5"/>
  <c r="B92" i="5"/>
  <c r="I92" i="5"/>
  <c r="D92" i="5"/>
  <c r="H92" i="5"/>
  <c r="C92" i="5"/>
  <c r="E92" i="5"/>
  <c r="G92" i="5"/>
  <c r="G80" i="5"/>
  <c r="C80" i="5"/>
  <c r="J80" i="5"/>
  <c r="F80" i="5"/>
  <c r="B80" i="5"/>
  <c r="I80" i="5"/>
  <c r="H80" i="5"/>
  <c r="D80" i="5"/>
  <c r="E80" i="5"/>
  <c r="J66" i="5"/>
  <c r="F66" i="5"/>
  <c r="B66" i="5"/>
  <c r="G66" i="5"/>
  <c r="E66" i="5"/>
  <c r="H66" i="5"/>
  <c r="C66" i="5"/>
  <c r="I66" i="5"/>
  <c r="D66" i="5"/>
  <c r="D41" i="5"/>
  <c r="B41" i="5"/>
  <c r="B34" i="5"/>
  <c r="D34" i="5"/>
  <c r="D17" i="5"/>
  <c r="H212" i="5"/>
  <c r="D212" i="5"/>
  <c r="J212" i="5"/>
  <c r="F212" i="5"/>
  <c r="B212" i="5"/>
  <c r="G212" i="5"/>
  <c r="C212" i="5"/>
  <c r="I212" i="5"/>
  <c r="E212" i="5"/>
  <c r="H165" i="5"/>
  <c r="D165" i="5"/>
  <c r="J165" i="5"/>
  <c r="F165" i="5"/>
  <c r="B165" i="5"/>
  <c r="G165" i="5"/>
  <c r="E165" i="5"/>
  <c r="C165" i="5"/>
  <c r="I165" i="5"/>
  <c r="H133" i="5"/>
  <c r="D133" i="5"/>
  <c r="J133" i="5"/>
  <c r="F133" i="5"/>
  <c r="B133" i="5"/>
  <c r="G133" i="5"/>
  <c r="E133" i="5"/>
  <c r="C133" i="5"/>
  <c r="I133" i="5"/>
  <c r="J94" i="5"/>
  <c r="F94" i="5"/>
  <c r="B94" i="5"/>
  <c r="E94" i="5"/>
  <c r="I94" i="5"/>
  <c r="D94" i="5"/>
  <c r="C94" i="5"/>
  <c r="G94" i="5"/>
  <c r="H94" i="5"/>
  <c r="H59" i="5"/>
  <c r="D59" i="5"/>
  <c r="G59" i="5"/>
  <c r="B59" i="5"/>
  <c r="F59" i="5"/>
  <c r="C59" i="5"/>
  <c r="J59" i="5"/>
  <c r="E59" i="5"/>
  <c r="I59" i="5"/>
  <c r="D43" i="5"/>
  <c r="B43" i="5"/>
  <c r="D27" i="5"/>
  <c r="B27" i="5"/>
  <c r="B20" i="5"/>
  <c r="D20" i="5"/>
  <c r="H97" i="5"/>
  <c r="D97" i="5"/>
  <c r="G97" i="5"/>
  <c r="B97" i="5"/>
  <c r="F97" i="5"/>
  <c r="E97" i="5"/>
  <c r="C97" i="5"/>
  <c r="I97" i="5"/>
  <c r="J97" i="5"/>
  <c r="H111" i="5"/>
  <c r="D111" i="5"/>
  <c r="J111" i="5"/>
  <c r="F111" i="5"/>
  <c r="B111" i="5"/>
  <c r="C111" i="5"/>
  <c r="I111" i="5"/>
  <c r="G111" i="5"/>
  <c r="E111" i="5"/>
  <c r="H127" i="5"/>
  <c r="D127" i="5"/>
  <c r="J127" i="5"/>
  <c r="F127" i="5"/>
  <c r="B127" i="5"/>
  <c r="C127" i="5"/>
  <c r="I127" i="5"/>
  <c r="G127" i="5"/>
  <c r="E127" i="5"/>
  <c r="H143" i="5"/>
  <c r="D143" i="5"/>
  <c r="J143" i="5"/>
  <c r="F143" i="5"/>
  <c r="B143" i="5"/>
  <c r="C143" i="5"/>
  <c r="I143" i="5"/>
  <c r="G143" i="5"/>
  <c r="E143" i="5"/>
  <c r="H159" i="5"/>
  <c r="D159" i="5"/>
  <c r="J159" i="5"/>
  <c r="F159" i="5"/>
  <c r="B159" i="5"/>
  <c r="C159" i="5"/>
  <c r="I159" i="5"/>
  <c r="G159" i="5"/>
  <c r="E159" i="5"/>
  <c r="J185" i="5"/>
  <c r="F185" i="5"/>
  <c r="B185" i="5"/>
  <c r="E185" i="5"/>
  <c r="H185" i="5"/>
  <c r="C185" i="5"/>
  <c r="D185" i="5"/>
  <c r="I185" i="5"/>
  <c r="G185" i="5"/>
  <c r="H225" i="5"/>
  <c r="D225" i="5"/>
  <c r="J225" i="5"/>
  <c r="E225" i="5"/>
  <c r="G225" i="5"/>
  <c r="B225" i="5"/>
  <c r="I225" i="5"/>
  <c r="C225" i="5"/>
  <c r="F225" i="5"/>
  <c r="I69" i="5"/>
  <c r="E69" i="5"/>
  <c r="H69" i="5"/>
  <c r="D69" i="5"/>
  <c r="G69" i="5"/>
  <c r="F69" i="5"/>
  <c r="J69" i="5"/>
  <c r="C69" i="5"/>
  <c r="B69" i="5"/>
  <c r="I77" i="5"/>
  <c r="E77" i="5"/>
  <c r="H77" i="5"/>
  <c r="D77" i="5"/>
  <c r="G77" i="5"/>
  <c r="F77" i="5"/>
  <c r="J77" i="5"/>
  <c r="B77" i="5"/>
  <c r="C77" i="5"/>
  <c r="H85" i="5"/>
  <c r="J85" i="5"/>
  <c r="E85" i="5"/>
  <c r="I85" i="5"/>
  <c r="D85" i="5"/>
  <c r="G85" i="5"/>
  <c r="F85" i="5"/>
  <c r="B85" i="5"/>
  <c r="C85" i="5"/>
  <c r="J96" i="5"/>
  <c r="F96" i="5"/>
  <c r="B96" i="5"/>
  <c r="G96" i="5"/>
  <c r="E96" i="5"/>
  <c r="D96" i="5"/>
  <c r="C96" i="5"/>
  <c r="I96" i="5"/>
  <c r="H96" i="5"/>
  <c r="J116" i="5"/>
  <c r="F116" i="5"/>
  <c r="B116" i="5"/>
  <c r="H116" i="5"/>
  <c r="D116" i="5"/>
  <c r="I116" i="5"/>
  <c r="G116" i="5"/>
  <c r="C116" i="5"/>
  <c r="E116" i="5"/>
  <c r="J132" i="5"/>
  <c r="F132" i="5"/>
  <c r="B132" i="5"/>
  <c r="H132" i="5"/>
  <c r="D132" i="5"/>
  <c r="I132" i="5"/>
  <c r="G132" i="5"/>
  <c r="E132" i="5"/>
  <c r="C132" i="5"/>
  <c r="J148" i="5"/>
  <c r="F148" i="5"/>
  <c r="B148" i="5"/>
  <c r="H148" i="5"/>
  <c r="D148" i="5"/>
  <c r="I148" i="5"/>
  <c r="G148" i="5"/>
  <c r="E148" i="5"/>
  <c r="C148" i="5"/>
  <c r="J164" i="5"/>
  <c r="F164" i="5"/>
  <c r="B164" i="5"/>
  <c r="H164" i="5"/>
  <c r="D164" i="5"/>
  <c r="I164" i="5"/>
  <c r="G164" i="5"/>
  <c r="E164" i="5"/>
  <c r="C164" i="5"/>
  <c r="H194" i="5"/>
  <c r="D194" i="5"/>
  <c r="J194" i="5"/>
  <c r="F194" i="5"/>
  <c r="B194" i="5"/>
  <c r="C194" i="5"/>
  <c r="G194" i="5"/>
  <c r="I194" i="5"/>
  <c r="E194" i="5"/>
  <c r="J234" i="5"/>
  <c r="F234" i="5"/>
  <c r="B234" i="5"/>
  <c r="E234" i="5"/>
  <c r="H234" i="5"/>
  <c r="C234" i="5"/>
  <c r="D234" i="5"/>
  <c r="I234" i="5"/>
  <c r="G234" i="5"/>
  <c r="J183" i="5"/>
  <c r="F183" i="5"/>
  <c r="B183" i="5"/>
  <c r="I183" i="5"/>
  <c r="D183" i="5"/>
  <c r="G183" i="5"/>
  <c r="C183" i="5"/>
  <c r="H183" i="5"/>
  <c r="E183" i="5"/>
  <c r="J201" i="5"/>
  <c r="F201" i="5"/>
  <c r="B201" i="5"/>
  <c r="H201" i="5"/>
  <c r="D201" i="5"/>
  <c r="E201" i="5"/>
  <c r="I201" i="5"/>
  <c r="G201" i="5"/>
  <c r="C201" i="5"/>
  <c r="J217" i="5"/>
  <c r="F217" i="5"/>
  <c r="B217" i="5"/>
  <c r="H217" i="5"/>
  <c r="D217" i="5"/>
  <c r="E217" i="5"/>
  <c r="I217" i="5"/>
  <c r="G217" i="5"/>
  <c r="C217" i="5"/>
  <c r="J238" i="5"/>
  <c r="F238" i="5"/>
  <c r="B238" i="5"/>
  <c r="H238" i="5"/>
  <c r="C238" i="5"/>
  <c r="E238" i="5"/>
  <c r="G238" i="5"/>
  <c r="D238" i="5"/>
  <c r="I238" i="5"/>
  <c r="J179" i="5"/>
  <c r="F179" i="5"/>
  <c r="B179" i="5"/>
  <c r="G179" i="5"/>
  <c r="I179" i="5"/>
  <c r="D179" i="5"/>
  <c r="H179" i="5"/>
  <c r="E179" i="5"/>
  <c r="C179" i="5"/>
  <c r="J199" i="5"/>
  <c r="F199" i="5"/>
  <c r="B199" i="5"/>
  <c r="H199" i="5"/>
  <c r="D199" i="5"/>
  <c r="I199" i="5"/>
  <c r="E199" i="5"/>
  <c r="G199" i="5"/>
  <c r="C199" i="5"/>
  <c r="J215" i="5"/>
  <c r="F215" i="5"/>
  <c r="B215" i="5"/>
  <c r="H215" i="5"/>
  <c r="D215" i="5"/>
  <c r="I215" i="5"/>
  <c r="E215" i="5"/>
  <c r="G215" i="5"/>
  <c r="C215" i="5"/>
  <c r="H245" i="5"/>
  <c r="D245" i="5"/>
  <c r="G245" i="5"/>
  <c r="B245" i="5"/>
  <c r="J245" i="5"/>
  <c r="E245" i="5"/>
  <c r="F245" i="5"/>
  <c r="I245" i="5"/>
  <c r="C245" i="5"/>
  <c r="H223" i="5"/>
  <c r="D223" i="5"/>
  <c r="I223" i="5"/>
  <c r="C223" i="5"/>
  <c r="F223" i="5"/>
  <c r="G223" i="5"/>
  <c r="B223" i="5"/>
  <c r="E223" i="5"/>
  <c r="J223" i="5"/>
  <c r="H239" i="5"/>
  <c r="D239" i="5"/>
  <c r="I239" i="5"/>
  <c r="C239" i="5"/>
  <c r="F239" i="5"/>
  <c r="G239" i="5"/>
  <c r="B239" i="5"/>
  <c r="J239" i="5"/>
  <c r="E239" i="5"/>
  <c r="H318" i="5"/>
  <c r="D318" i="5"/>
  <c r="J318" i="5"/>
  <c r="F318" i="5"/>
  <c r="B318" i="5"/>
  <c r="C318" i="5"/>
  <c r="G318" i="5"/>
  <c r="I318" i="5"/>
  <c r="E318" i="5"/>
  <c r="H235" i="5"/>
  <c r="D235" i="5"/>
  <c r="F235" i="5"/>
  <c r="I235" i="5"/>
  <c r="C235" i="5"/>
  <c r="E235" i="5"/>
  <c r="J235" i="5"/>
  <c r="G235" i="5"/>
  <c r="B235" i="5"/>
  <c r="G248" i="5"/>
  <c r="C248" i="5"/>
  <c r="J248" i="5"/>
  <c r="F248" i="5"/>
  <c r="B248" i="5"/>
  <c r="I248" i="5"/>
  <c r="E248" i="5"/>
  <c r="H248" i="5"/>
  <c r="D248" i="5"/>
  <c r="H328" i="5"/>
  <c r="D328" i="5"/>
  <c r="J328" i="5"/>
  <c r="F328" i="5"/>
  <c r="B328" i="5"/>
  <c r="G328" i="5"/>
  <c r="C328" i="5"/>
  <c r="E328" i="5"/>
  <c r="I328" i="5"/>
  <c r="H332" i="5"/>
  <c r="D332" i="5"/>
  <c r="J332" i="5"/>
  <c r="F332" i="5"/>
  <c r="B332" i="5"/>
  <c r="G332" i="5"/>
  <c r="C332" i="5"/>
  <c r="E332" i="5"/>
  <c r="I332" i="5"/>
  <c r="I253" i="5"/>
  <c r="E253" i="5"/>
  <c r="H253" i="5"/>
  <c r="D253" i="5"/>
  <c r="G253" i="5"/>
  <c r="C253" i="5"/>
  <c r="F253" i="5"/>
  <c r="B253" i="5"/>
  <c r="J253" i="5"/>
  <c r="H322" i="5"/>
  <c r="D322" i="5"/>
  <c r="J322" i="5"/>
  <c r="E322" i="5"/>
  <c r="G322" i="5"/>
  <c r="B322" i="5"/>
  <c r="C322" i="5"/>
  <c r="I322" i="5"/>
  <c r="F322" i="5"/>
  <c r="G263" i="5"/>
  <c r="C263" i="5"/>
  <c r="I263" i="5"/>
  <c r="E263" i="5"/>
  <c r="J263" i="5"/>
  <c r="B263" i="5"/>
  <c r="H263" i="5"/>
  <c r="F263" i="5"/>
  <c r="D263" i="5"/>
  <c r="G271" i="5"/>
  <c r="C271" i="5"/>
  <c r="I271" i="5"/>
  <c r="E271" i="5"/>
  <c r="J271" i="5"/>
  <c r="B271" i="5"/>
  <c r="H271" i="5"/>
  <c r="F271" i="5"/>
  <c r="D271" i="5"/>
  <c r="G279" i="5"/>
  <c r="C279" i="5"/>
  <c r="I279" i="5"/>
  <c r="E279" i="5"/>
  <c r="J279" i="5"/>
  <c r="B279" i="5"/>
  <c r="H279" i="5"/>
  <c r="F279" i="5"/>
  <c r="D279" i="5"/>
  <c r="G287" i="5"/>
  <c r="C287" i="5"/>
  <c r="I287" i="5"/>
  <c r="E287" i="5"/>
  <c r="J287" i="5"/>
  <c r="B287" i="5"/>
  <c r="H287" i="5"/>
  <c r="F287" i="5"/>
  <c r="D287" i="5"/>
  <c r="G295" i="5"/>
  <c r="C295" i="5"/>
  <c r="I295" i="5"/>
  <c r="E295" i="5"/>
  <c r="J295" i="5"/>
  <c r="B295" i="5"/>
  <c r="H295" i="5"/>
  <c r="F295" i="5"/>
  <c r="D295" i="5"/>
  <c r="J309" i="5"/>
  <c r="F309" i="5"/>
  <c r="B309" i="5"/>
  <c r="H309" i="5"/>
  <c r="D309" i="5"/>
  <c r="E309" i="5"/>
  <c r="I309" i="5"/>
  <c r="C309" i="5"/>
  <c r="G309" i="5"/>
  <c r="H326" i="5"/>
  <c r="D326" i="5"/>
  <c r="J326" i="5"/>
  <c r="F326" i="5"/>
  <c r="B326" i="5"/>
  <c r="C326" i="5"/>
  <c r="G326" i="5"/>
  <c r="I326" i="5"/>
  <c r="E326" i="5"/>
  <c r="I254" i="5"/>
  <c r="E254" i="5"/>
  <c r="J254" i="5"/>
  <c r="D254" i="5"/>
  <c r="H254" i="5"/>
  <c r="C254" i="5"/>
  <c r="G254" i="5"/>
  <c r="B254" i="5"/>
  <c r="F254" i="5"/>
  <c r="I262" i="5"/>
  <c r="E262" i="5"/>
  <c r="G262" i="5"/>
  <c r="C262" i="5"/>
  <c r="D262" i="5"/>
  <c r="J262" i="5"/>
  <c r="B262" i="5"/>
  <c r="H262" i="5"/>
  <c r="F262" i="5"/>
  <c r="I270" i="5"/>
  <c r="E270" i="5"/>
  <c r="G270" i="5"/>
  <c r="C270" i="5"/>
  <c r="D270" i="5"/>
  <c r="J270" i="5"/>
  <c r="B270" i="5"/>
  <c r="H270" i="5"/>
  <c r="F270" i="5"/>
  <c r="I278" i="5"/>
  <c r="E278" i="5"/>
  <c r="G278" i="5"/>
  <c r="C278" i="5"/>
  <c r="D278" i="5"/>
  <c r="J278" i="5"/>
  <c r="B278" i="5"/>
  <c r="H278" i="5"/>
  <c r="F278" i="5"/>
  <c r="I286" i="5"/>
  <c r="E286" i="5"/>
  <c r="G286" i="5"/>
  <c r="C286" i="5"/>
  <c r="D286" i="5"/>
  <c r="J286" i="5"/>
  <c r="B286" i="5"/>
  <c r="H286" i="5"/>
  <c r="F286" i="5"/>
  <c r="I294" i="5"/>
  <c r="E294" i="5"/>
  <c r="G294" i="5"/>
  <c r="C294" i="5"/>
  <c r="D294" i="5"/>
  <c r="J294" i="5"/>
  <c r="B294" i="5"/>
  <c r="H294" i="5"/>
  <c r="F294" i="5"/>
  <c r="H304" i="5"/>
  <c r="D304" i="5"/>
  <c r="F304" i="5"/>
  <c r="I304" i="5"/>
  <c r="C304" i="5"/>
  <c r="J304" i="5"/>
  <c r="G304" i="5"/>
  <c r="E304" i="5"/>
  <c r="B304" i="5"/>
  <c r="J315" i="5"/>
  <c r="F315" i="5"/>
  <c r="B315" i="5"/>
  <c r="H315" i="5"/>
  <c r="D315" i="5"/>
  <c r="I315" i="5"/>
  <c r="E315" i="5"/>
  <c r="G315" i="5"/>
  <c r="C315" i="5"/>
  <c r="H353" i="5"/>
  <c r="D353" i="5"/>
  <c r="G353" i="5"/>
  <c r="C353" i="5"/>
  <c r="F353" i="5"/>
  <c r="J353" i="5"/>
  <c r="B353" i="5"/>
  <c r="E353" i="5"/>
  <c r="I353" i="5"/>
  <c r="J337" i="5"/>
  <c r="F337" i="5"/>
  <c r="B337" i="5"/>
  <c r="H337" i="5"/>
  <c r="D337" i="5"/>
  <c r="E337" i="5"/>
  <c r="I337" i="5"/>
  <c r="C337" i="5"/>
  <c r="G337" i="5"/>
  <c r="H367" i="5"/>
  <c r="D367" i="5"/>
  <c r="G367" i="5"/>
  <c r="C367" i="5"/>
  <c r="J367" i="5"/>
  <c r="B367" i="5"/>
  <c r="F367" i="5"/>
  <c r="I367" i="5"/>
  <c r="E367" i="5"/>
  <c r="J331" i="5"/>
  <c r="F331" i="5"/>
  <c r="B331" i="5"/>
  <c r="H331" i="5"/>
  <c r="D331" i="5"/>
  <c r="I331" i="5"/>
  <c r="E331" i="5"/>
  <c r="G331" i="5"/>
  <c r="C331" i="5"/>
  <c r="H355" i="5"/>
  <c r="D355" i="5"/>
  <c r="G355" i="5"/>
  <c r="C355" i="5"/>
  <c r="J355" i="5"/>
  <c r="B355" i="5"/>
  <c r="F355" i="5"/>
  <c r="I355" i="5"/>
  <c r="E355" i="5"/>
  <c r="J342" i="5"/>
  <c r="F342" i="5"/>
  <c r="B342" i="5"/>
  <c r="I342" i="5"/>
  <c r="E342" i="5"/>
  <c r="D342" i="5"/>
  <c r="H342" i="5"/>
  <c r="C342" i="5"/>
  <c r="G342" i="5"/>
  <c r="J350" i="5"/>
  <c r="F350" i="5"/>
  <c r="B350" i="5"/>
  <c r="I350" i="5"/>
  <c r="E350" i="5"/>
  <c r="D350" i="5"/>
  <c r="H350" i="5"/>
  <c r="C350" i="5"/>
  <c r="G350" i="5"/>
  <c r="J358" i="5"/>
  <c r="F358" i="5"/>
  <c r="B358" i="5"/>
  <c r="I358" i="5"/>
  <c r="E358" i="5"/>
  <c r="D358" i="5"/>
  <c r="H358" i="5"/>
  <c r="C358" i="5"/>
  <c r="G358" i="5"/>
  <c r="J366" i="5"/>
  <c r="F366" i="5"/>
  <c r="B366" i="5"/>
  <c r="I366" i="5"/>
  <c r="E366" i="5"/>
  <c r="D366" i="5"/>
  <c r="H366" i="5"/>
  <c r="C366" i="5"/>
  <c r="G366" i="5"/>
  <c r="J173" i="5"/>
  <c r="F173" i="5"/>
  <c r="B173" i="5"/>
  <c r="H173" i="5"/>
  <c r="C173" i="5"/>
  <c r="E173" i="5"/>
  <c r="G173" i="5"/>
  <c r="D173" i="5"/>
  <c r="I173" i="5"/>
  <c r="J142" i="5"/>
  <c r="F142" i="5"/>
  <c r="B142" i="5"/>
  <c r="H142" i="5"/>
  <c r="D142" i="5"/>
  <c r="E142" i="5"/>
  <c r="C142" i="5"/>
  <c r="I142" i="5"/>
  <c r="G142" i="5"/>
  <c r="J118" i="5"/>
  <c r="F118" i="5"/>
  <c r="B118" i="5"/>
  <c r="H118" i="5"/>
  <c r="D118" i="5"/>
  <c r="E118" i="5"/>
  <c r="C118" i="5"/>
  <c r="I118" i="5"/>
  <c r="G118" i="5"/>
  <c r="H99" i="5"/>
  <c r="D99" i="5"/>
  <c r="I99" i="5"/>
  <c r="C99" i="5"/>
  <c r="G99" i="5"/>
  <c r="B99" i="5"/>
  <c r="F99" i="5"/>
  <c r="E99" i="5"/>
  <c r="J99" i="5"/>
  <c r="G74" i="5"/>
  <c r="C74" i="5"/>
  <c r="J74" i="5"/>
  <c r="F74" i="5"/>
  <c r="B74" i="5"/>
  <c r="E74" i="5"/>
  <c r="D74" i="5"/>
  <c r="H74" i="5"/>
  <c r="I74" i="5"/>
  <c r="D45" i="5"/>
  <c r="B45" i="5"/>
  <c r="B38" i="5"/>
  <c r="D38" i="5"/>
  <c r="H220" i="5"/>
  <c r="D220" i="5"/>
  <c r="J220" i="5"/>
  <c r="F220" i="5"/>
  <c r="B220" i="5"/>
  <c r="G220" i="5"/>
  <c r="C220" i="5"/>
  <c r="I220" i="5"/>
  <c r="E220" i="5"/>
  <c r="H169" i="5"/>
  <c r="D169" i="5"/>
  <c r="J169" i="5"/>
  <c r="F169" i="5"/>
  <c r="B169" i="5"/>
  <c r="G169" i="5"/>
  <c r="E169" i="5"/>
  <c r="I169" i="5"/>
  <c r="C169" i="5"/>
  <c r="H137" i="5"/>
  <c r="D137" i="5"/>
  <c r="J137" i="5"/>
  <c r="F137" i="5"/>
  <c r="B137" i="5"/>
  <c r="G137" i="5"/>
  <c r="E137" i="5"/>
  <c r="I137" i="5"/>
  <c r="C137" i="5"/>
  <c r="J13" i="5"/>
  <c r="J122" i="5"/>
  <c r="F122" i="5"/>
  <c r="B122" i="5"/>
  <c r="H122" i="5"/>
  <c r="D122" i="5"/>
  <c r="E122" i="5"/>
  <c r="C122" i="5"/>
  <c r="I122" i="5"/>
  <c r="G122" i="5"/>
  <c r="H57" i="5"/>
  <c r="D57" i="5"/>
  <c r="F57" i="5"/>
  <c r="J57" i="5"/>
  <c r="E57" i="5"/>
  <c r="G57" i="5"/>
  <c r="I57" i="5"/>
  <c r="C57" i="5"/>
  <c r="B57" i="5"/>
  <c r="J193" i="5"/>
  <c r="F193" i="5"/>
  <c r="B193" i="5"/>
  <c r="H193" i="5"/>
  <c r="E193" i="5"/>
  <c r="I193" i="5"/>
  <c r="C193" i="5"/>
  <c r="G193" i="5"/>
  <c r="D193" i="5"/>
  <c r="H105" i="5"/>
  <c r="D105" i="5"/>
  <c r="G105" i="5"/>
  <c r="B105" i="5"/>
  <c r="F105" i="5"/>
  <c r="J105" i="5"/>
  <c r="I105" i="5"/>
  <c r="E105" i="5"/>
  <c r="C105" i="5"/>
  <c r="H135" i="5"/>
  <c r="D135" i="5"/>
  <c r="J135" i="5"/>
  <c r="F135" i="5"/>
  <c r="B135" i="5"/>
  <c r="C135" i="5"/>
  <c r="I135" i="5"/>
  <c r="G135" i="5"/>
  <c r="E135" i="5"/>
  <c r="H208" i="5"/>
  <c r="D208" i="5"/>
  <c r="J208" i="5"/>
  <c r="F208" i="5"/>
  <c r="B208" i="5"/>
  <c r="G208" i="5"/>
  <c r="C208" i="5"/>
  <c r="E208" i="5"/>
  <c r="I208" i="5"/>
  <c r="I81" i="5"/>
  <c r="E81" i="5"/>
  <c r="H81" i="5"/>
  <c r="D81" i="5"/>
  <c r="G81" i="5"/>
  <c r="F81" i="5"/>
  <c r="J81" i="5"/>
  <c r="B81" i="5"/>
  <c r="C81" i="5"/>
  <c r="J124" i="5"/>
  <c r="F124" i="5"/>
  <c r="B124" i="5"/>
  <c r="H124" i="5"/>
  <c r="D124" i="5"/>
  <c r="I124" i="5"/>
  <c r="G124" i="5"/>
  <c r="E124" i="5"/>
  <c r="C124" i="5"/>
  <c r="H180" i="5"/>
  <c r="D180" i="5"/>
  <c r="G180" i="5"/>
  <c r="B180" i="5"/>
  <c r="J180" i="5"/>
  <c r="E180" i="5"/>
  <c r="I180" i="5"/>
  <c r="F180" i="5"/>
  <c r="C180" i="5"/>
  <c r="J191" i="5"/>
  <c r="F191" i="5"/>
  <c r="B191" i="5"/>
  <c r="I191" i="5"/>
  <c r="D191" i="5"/>
  <c r="G191" i="5"/>
  <c r="H191" i="5"/>
  <c r="E191" i="5"/>
  <c r="C191" i="5"/>
  <c r="J171" i="5"/>
  <c r="F171" i="5"/>
  <c r="B171" i="5"/>
  <c r="G171" i="5"/>
  <c r="I171" i="5"/>
  <c r="D171" i="5"/>
  <c r="E171" i="5"/>
  <c r="C171" i="5"/>
  <c r="H171" i="5"/>
  <c r="H229" i="5"/>
  <c r="D229" i="5"/>
  <c r="G229" i="5"/>
  <c r="B229" i="5"/>
  <c r="J229" i="5"/>
  <c r="E229" i="5"/>
  <c r="F229" i="5"/>
  <c r="I229" i="5"/>
  <c r="C229" i="5"/>
  <c r="H231" i="5"/>
  <c r="D231" i="5"/>
  <c r="I231" i="5"/>
  <c r="C231" i="5"/>
  <c r="F231" i="5"/>
  <c r="B231" i="5"/>
  <c r="G231" i="5"/>
  <c r="J231" i="5"/>
  <c r="E231" i="5"/>
  <c r="H243" i="5"/>
  <c r="D243" i="5"/>
  <c r="F243" i="5"/>
  <c r="I243" i="5"/>
  <c r="C243" i="5"/>
  <c r="J243" i="5"/>
  <c r="E243" i="5"/>
  <c r="G243" i="5"/>
  <c r="B243" i="5"/>
  <c r="I249" i="5"/>
  <c r="E249" i="5"/>
  <c r="H249" i="5"/>
  <c r="D249" i="5"/>
  <c r="G249" i="5"/>
  <c r="C249" i="5"/>
  <c r="F249" i="5"/>
  <c r="J249" i="5"/>
  <c r="B249" i="5"/>
  <c r="G267" i="5"/>
  <c r="C267" i="5"/>
  <c r="I267" i="5"/>
  <c r="E267" i="5"/>
  <c r="J267" i="5"/>
  <c r="B267" i="5"/>
  <c r="H267" i="5"/>
  <c r="F267" i="5"/>
  <c r="D267" i="5"/>
  <c r="G291" i="5"/>
  <c r="C291" i="5"/>
  <c r="I291" i="5"/>
  <c r="E291" i="5"/>
  <c r="J291" i="5"/>
  <c r="B291" i="5"/>
  <c r="H291" i="5"/>
  <c r="F291" i="5"/>
  <c r="D291" i="5"/>
  <c r="H345" i="5"/>
  <c r="D345" i="5"/>
  <c r="G345" i="5"/>
  <c r="C345" i="5"/>
  <c r="F345" i="5"/>
  <c r="J345" i="5"/>
  <c r="B345" i="5"/>
  <c r="E345" i="5"/>
  <c r="I345" i="5"/>
  <c r="I266" i="5"/>
  <c r="E266" i="5"/>
  <c r="G266" i="5"/>
  <c r="C266" i="5"/>
  <c r="D266" i="5"/>
  <c r="J266" i="5"/>
  <c r="B266" i="5"/>
  <c r="H266" i="5"/>
  <c r="F266" i="5"/>
  <c r="I290" i="5"/>
  <c r="E290" i="5"/>
  <c r="G290" i="5"/>
  <c r="C290" i="5"/>
  <c r="D290" i="5"/>
  <c r="J290" i="5"/>
  <c r="B290" i="5"/>
  <c r="H290" i="5"/>
  <c r="F290" i="5"/>
  <c r="H330" i="5"/>
  <c r="D330" i="5"/>
  <c r="J330" i="5"/>
  <c r="F330" i="5"/>
  <c r="B330" i="5"/>
  <c r="C330" i="5"/>
  <c r="G330" i="5"/>
  <c r="I330" i="5"/>
  <c r="E330" i="5"/>
  <c r="J325" i="5"/>
  <c r="F325" i="5"/>
  <c r="B325" i="5"/>
  <c r="G325" i="5"/>
  <c r="I325" i="5"/>
  <c r="D325" i="5"/>
  <c r="E325" i="5"/>
  <c r="H325" i="5"/>
  <c r="C325" i="5"/>
  <c r="J346" i="5"/>
  <c r="F346" i="5"/>
  <c r="B346" i="5"/>
  <c r="I346" i="5"/>
  <c r="E346" i="5"/>
  <c r="D346" i="5"/>
  <c r="H346" i="5"/>
  <c r="C346" i="5"/>
  <c r="G346" i="5"/>
  <c r="J370" i="5"/>
  <c r="F370" i="5"/>
  <c r="B370" i="5"/>
  <c r="I370" i="5"/>
  <c r="E370" i="5"/>
  <c r="D370" i="5"/>
  <c r="H370" i="5"/>
  <c r="C370" i="5"/>
  <c r="G370" i="5"/>
  <c r="J158" i="5"/>
  <c r="F158" i="5"/>
  <c r="B158" i="5"/>
  <c r="H158" i="5"/>
  <c r="D158" i="5"/>
  <c r="E158" i="5"/>
  <c r="C158" i="5"/>
  <c r="I158" i="5"/>
  <c r="G158" i="5"/>
  <c r="H61" i="5"/>
  <c r="D61" i="5"/>
  <c r="I61" i="5"/>
  <c r="C61" i="5"/>
  <c r="G61" i="5"/>
  <c r="B61" i="5"/>
  <c r="E61" i="5"/>
  <c r="F61" i="5"/>
  <c r="J61" i="5"/>
  <c r="D29" i="5"/>
  <c r="B29" i="5"/>
  <c r="H192" i="5"/>
  <c r="D192" i="5"/>
  <c r="J192" i="5"/>
  <c r="E192" i="5"/>
  <c r="G192" i="5"/>
  <c r="B192" i="5"/>
  <c r="I192" i="5"/>
  <c r="F192" i="5"/>
  <c r="C192" i="5"/>
  <c r="J114" i="5"/>
  <c r="F114" i="5"/>
  <c r="B114" i="5"/>
  <c r="H114" i="5"/>
  <c r="D114" i="5"/>
  <c r="E114" i="5"/>
  <c r="C114" i="5"/>
  <c r="I114" i="5"/>
  <c r="G114" i="5"/>
  <c r="G68" i="5"/>
  <c r="C68" i="5"/>
  <c r="J68" i="5"/>
  <c r="F68" i="5"/>
  <c r="B68" i="5"/>
  <c r="I68" i="5"/>
  <c r="H68" i="5"/>
  <c r="D68" i="5"/>
  <c r="E68" i="5"/>
  <c r="H49" i="5"/>
  <c r="D49" i="5"/>
  <c r="F49" i="5"/>
  <c r="J49" i="5"/>
  <c r="E49" i="5"/>
  <c r="G49" i="5"/>
  <c r="I49" i="5"/>
  <c r="C49" i="5"/>
  <c r="B49" i="5"/>
  <c r="D19" i="5"/>
  <c r="H141" i="5"/>
  <c r="D141" i="5"/>
  <c r="J141" i="5"/>
  <c r="F141" i="5"/>
  <c r="B141" i="5"/>
  <c r="G141" i="5"/>
  <c r="E141" i="5"/>
  <c r="C141" i="5"/>
  <c r="I141" i="5"/>
  <c r="J60" i="5"/>
  <c r="F60" i="5"/>
  <c r="B60" i="5"/>
  <c r="H60" i="5"/>
  <c r="C60" i="5"/>
  <c r="G60" i="5"/>
  <c r="I60" i="5"/>
  <c r="D60" i="5"/>
  <c r="E60" i="5"/>
  <c r="J90" i="5"/>
  <c r="F90" i="5"/>
  <c r="B90" i="5"/>
  <c r="H90" i="5"/>
  <c r="C90" i="5"/>
  <c r="G90" i="5"/>
  <c r="I90" i="5"/>
  <c r="D90" i="5"/>
  <c r="E90" i="5"/>
  <c r="H139" i="5"/>
  <c r="D139" i="5"/>
  <c r="J139" i="5"/>
  <c r="F139" i="5"/>
  <c r="B139" i="5"/>
  <c r="C139" i="5"/>
  <c r="I139" i="5"/>
  <c r="G139" i="5"/>
  <c r="E139" i="5"/>
  <c r="H216" i="5"/>
  <c r="D216" i="5"/>
  <c r="J216" i="5"/>
  <c r="F216" i="5"/>
  <c r="B216" i="5"/>
  <c r="G216" i="5"/>
  <c r="C216" i="5"/>
  <c r="E216" i="5"/>
  <c r="I216" i="5"/>
  <c r="I83" i="5"/>
  <c r="E83" i="5"/>
  <c r="H83" i="5"/>
  <c r="D83" i="5"/>
  <c r="C83" i="5"/>
  <c r="J83" i="5"/>
  <c r="B83" i="5"/>
  <c r="F83" i="5"/>
  <c r="G83" i="5"/>
  <c r="J128" i="5"/>
  <c r="F128" i="5"/>
  <c r="B128" i="5"/>
  <c r="H128" i="5"/>
  <c r="D128" i="5"/>
  <c r="I128" i="5"/>
  <c r="G128" i="5"/>
  <c r="E128" i="5"/>
  <c r="C128" i="5"/>
  <c r="J213" i="5"/>
  <c r="F213" i="5"/>
  <c r="B213" i="5"/>
  <c r="H213" i="5"/>
  <c r="D213" i="5"/>
  <c r="E213" i="5"/>
  <c r="I213" i="5"/>
  <c r="C213" i="5"/>
  <c r="G213" i="5"/>
  <c r="H206" i="5"/>
  <c r="D206" i="5"/>
  <c r="J206" i="5"/>
  <c r="F206" i="5"/>
  <c r="B206" i="5"/>
  <c r="C206" i="5"/>
  <c r="G206" i="5"/>
  <c r="I206" i="5"/>
  <c r="E206" i="5"/>
  <c r="J162" i="5"/>
  <c r="F162" i="5"/>
  <c r="B162" i="5"/>
  <c r="H162" i="5"/>
  <c r="D162" i="5"/>
  <c r="E162" i="5"/>
  <c r="C162" i="5"/>
  <c r="I162" i="5"/>
  <c r="G162" i="5"/>
  <c r="J130" i="5"/>
  <c r="F130" i="5"/>
  <c r="B130" i="5"/>
  <c r="H130" i="5"/>
  <c r="D130" i="5"/>
  <c r="E130" i="5"/>
  <c r="C130" i="5"/>
  <c r="I130" i="5"/>
  <c r="G130" i="5"/>
  <c r="H107" i="5"/>
  <c r="D107" i="5"/>
  <c r="I107" i="5"/>
  <c r="C107" i="5"/>
  <c r="G107" i="5"/>
  <c r="B107" i="5"/>
  <c r="J107" i="5"/>
  <c r="F107" i="5"/>
  <c r="E107" i="5"/>
  <c r="H91" i="5"/>
  <c r="D91" i="5"/>
  <c r="I91" i="5"/>
  <c r="C91" i="5"/>
  <c r="G91" i="5"/>
  <c r="B91" i="5"/>
  <c r="J91" i="5"/>
  <c r="F91" i="5"/>
  <c r="E91" i="5"/>
  <c r="G76" i="5"/>
  <c r="C76" i="5"/>
  <c r="J76" i="5"/>
  <c r="F76" i="5"/>
  <c r="B76" i="5"/>
  <c r="I76" i="5"/>
  <c r="H76" i="5"/>
  <c r="D76" i="5"/>
  <c r="E76" i="5"/>
  <c r="H65" i="5"/>
  <c r="D65" i="5"/>
  <c r="F65" i="5"/>
  <c r="J65" i="5"/>
  <c r="E65" i="5"/>
  <c r="B65" i="5"/>
  <c r="I65" i="5"/>
  <c r="C65" i="5"/>
  <c r="G65" i="5"/>
  <c r="J58" i="5"/>
  <c r="F58" i="5"/>
  <c r="B58" i="5"/>
  <c r="G58" i="5"/>
  <c r="E58" i="5"/>
  <c r="C58" i="5"/>
  <c r="I58" i="5"/>
  <c r="D58" i="5"/>
  <c r="H58" i="5"/>
  <c r="D33" i="5"/>
  <c r="B33" i="5"/>
  <c r="B26" i="5"/>
  <c r="D26" i="5"/>
  <c r="D15" i="5"/>
  <c r="H196" i="5"/>
  <c r="D196" i="5"/>
  <c r="J196" i="5"/>
  <c r="F196" i="5"/>
  <c r="B196" i="5"/>
  <c r="G196" i="5"/>
  <c r="C196" i="5"/>
  <c r="I196" i="5"/>
  <c r="E196" i="5"/>
  <c r="H157" i="5"/>
  <c r="D157" i="5"/>
  <c r="J157" i="5"/>
  <c r="F157" i="5"/>
  <c r="B157" i="5"/>
  <c r="G157" i="5"/>
  <c r="E157" i="5"/>
  <c r="C157" i="5"/>
  <c r="I157" i="5"/>
  <c r="H125" i="5"/>
  <c r="D125" i="5"/>
  <c r="J125" i="5"/>
  <c r="F125" i="5"/>
  <c r="B125" i="5"/>
  <c r="G125" i="5"/>
  <c r="E125" i="5"/>
  <c r="C125" i="5"/>
  <c r="I125" i="5"/>
  <c r="H109" i="5"/>
  <c r="D109" i="5"/>
  <c r="J109" i="5"/>
  <c r="F109" i="5"/>
  <c r="B109" i="5"/>
  <c r="G109" i="5"/>
  <c r="E109" i="5"/>
  <c r="C109" i="5"/>
  <c r="I109" i="5"/>
  <c r="H93" i="5"/>
  <c r="D93" i="5"/>
  <c r="J93" i="5"/>
  <c r="E93" i="5"/>
  <c r="I93" i="5"/>
  <c r="C93" i="5"/>
  <c r="B93" i="5"/>
  <c r="G93" i="5"/>
  <c r="F93" i="5"/>
  <c r="J52" i="5"/>
  <c r="F52" i="5"/>
  <c r="B52" i="5"/>
  <c r="H52" i="5"/>
  <c r="C52" i="5"/>
  <c r="G52" i="5"/>
  <c r="I52" i="5"/>
  <c r="D52" i="5"/>
  <c r="E52" i="5"/>
  <c r="B36" i="5"/>
  <c r="D36" i="5"/>
  <c r="B22" i="5"/>
  <c r="D22" i="5"/>
  <c r="B14" i="5"/>
  <c r="D14" i="5"/>
  <c r="J98" i="5"/>
  <c r="F98" i="5"/>
  <c r="B98" i="5"/>
  <c r="H98" i="5"/>
  <c r="C98" i="5"/>
  <c r="G98" i="5"/>
  <c r="E98" i="5"/>
  <c r="D98" i="5"/>
  <c r="I98" i="5"/>
  <c r="H115" i="5"/>
  <c r="D115" i="5"/>
  <c r="J115" i="5"/>
  <c r="F115" i="5"/>
  <c r="B115" i="5"/>
  <c r="C115" i="5"/>
  <c r="I115" i="5"/>
  <c r="G115" i="5"/>
  <c r="E115" i="5"/>
  <c r="H131" i="5"/>
  <c r="D131" i="5"/>
  <c r="J131" i="5"/>
  <c r="F131" i="5"/>
  <c r="B131" i="5"/>
  <c r="C131" i="5"/>
  <c r="I131" i="5"/>
  <c r="G131" i="5"/>
  <c r="E131" i="5"/>
  <c r="H147" i="5"/>
  <c r="D147" i="5"/>
  <c r="J147" i="5"/>
  <c r="F147" i="5"/>
  <c r="B147" i="5"/>
  <c r="C147" i="5"/>
  <c r="I147" i="5"/>
  <c r="G147" i="5"/>
  <c r="E147" i="5"/>
  <c r="H163" i="5"/>
  <c r="D163" i="5"/>
  <c r="J163" i="5"/>
  <c r="F163" i="5"/>
  <c r="B163" i="5"/>
  <c r="C163" i="5"/>
  <c r="I163" i="5"/>
  <c r="G163" i="5"/>
  <c r="E163" i="5"/>
  <c r="H200" i="5"/>
  <c r="D200" i="5"/>
  <c r="J200" i="5"/>
  <c r="F200" i="5"/>
  <c r="B200" i="5"/>
  <c r="G200" i="5"/>
  <c r="C200" i="5"/>
  <c r="E200" i="5"/>
  <c r="I200" i="5"/>
  <c r="J242" i="5"/>
  <c r="F242" i="5"/>
  <c r="B242" i="5"/>
  <c r="E242" i="5"/>
  <c r="H242" i="5"/>
  <c r="C242" i="5"/>
  <c r="I242" i="5"/>
  <c r="D242" i="5"/>
  <c r="G242" i="5"/>
  <c r="I71" i="5"/>
  <c r="E71" i="5"/>
  <c r="H71" i="5"/>
  <c r="D71" i="5"/>
  <c r="C71" i="5"/>
  <c r="J71" i="5"/>
  <c r="B71" i="5"/>
  <c r="G71" i="5"/>
  <c r="F71" i="5"/>
  <c r="I79" i="5"/>
  <c r="E79" i="5"/>
  <c r="H79" i="5"/>
  <c r="D79" i="5"/>
  <c r="C79" i="5"/>
  <c r="J79" i="5"/>
  <c r="B79" i="5"/>
  <c r="F79" i="5"/>
  <c r="G79" i="5"/>
  <c r="H87" i="5"/>
  <c r="D87" i="5"/>
  <c r="F87" i="5"/>
  <c r="J87" i="5"/>
  <c r="E87" i="5"/>
  <c r="I87" i="5"/>
  <c r="G87" i="5"/>
  <c r="B87" i="5"/>
  <c r="C87" i="5"/>
  <c r="H103" i="5"/>
  <c r="D103" i="5"/>
  <c r="F103" i="5"/>
  <c r="J103" i="5"/>
  <c r="E103" i="5"/>
  <c r="I103" i="5"/>
  <c r="G103" i="5"/>
  <c r="C103" i="5"/>
  <c r="B103" i="5"/>
  <c r="J120" i="5"/>
  <c r="F120" i="5"/>
  <c r="B120" i="5"/>
  <c r="H120" i="5"/>
  <c r="D120" i="5"/>
  <c r="I120" i="5"/>
  <c r="G120" i="5"/>
  <c r="E120" i="5"/>
  <c r="C120" i="5"/>
  <c r="J136" i="5"/>
  <c r="F136" i="5"/>
  <c r="B136" i="5"/>
  <c r="H136" i="5"/>
  <c r="D136" i="5"/>
  <c r="I136" i="5"/>
  <c r="G136" i="5"/>
  <c r="E136" i="5"/>
  <c r="C136" i="5"/>
  <c r="J152" i="5"/>
  <c r="F152" i="5"/>
  <c r="B152" i="5"/>
  <c r="H152" i="5"/>
  <c r="D152" i="5"/>
  <c r="I152" i="5"/>
  <c r="G152" i="5"/>
  <c r="E152" i="5"/>
  <c r="C152" i="5"/>
  <c r="J168" i="5"/>
  <c r="F168" i="5"/>
  <c r="B168" i="5"/>
  <c r="H168" i="5"/>
  <c r="D168" i="5"/>
  <c r="I168" i="5"/>
  <c r="G168" i="5"/>
  <c r="E168" i="5"/>
  <c r="C168" i="5"/>
  <c r="H202" i="5"/>
  <c r="D202" i="5"/>
  <c r="J202" i="5"/>
  <c r="F202" i="5"/>
  <c r="B202" i="5"/>
  <c r="C202" i="5"/>
  <c r="G202" i="5"/>
  <c r="I202" i="5"/>
  <c r="E202" i="5"/>
  <c r="H174" i="5"/>
  <c r="D174" i="5"/>
  <c r="I174" i="5"/>
  <c r="C174" i="5"/>
  <c r="F174" i="5"/>
  <c r="G174" i="5"/>
  <c r="E174" i="5"/>
  <c r="B174" i="5"/>
  <c r="J174" i="5"/>
  <c r="H190" i="5"/>
  <c r="D190" i="5"/>
  <c r="I190" i="5"/>
  <c r="C190" i="5"/>
  <c r="F190" i="5"/>
  <c r="G190" i="5"/>
  <c r="E190" i="5"/>
  <c r="J190" i="5"/>
  <c r="B190" i="5"/>
  <c r="J205" i="5"/>
  <c r="F205" i="5"/>
  <c r="B205" i="5"/>
  <c r="H205" i="5"/>
  <c r="D205" i="5"/>
  <c r="E205" i="5"/>
  <c r="I205" i="5"/>
  <c r="C205" i="5"/>
  <c r="G205" i="5"/>
  <c r="H221" i="5"/>
  <c r="D221" i="5"/>
  <c r="G221" i="5"/>
  <c r="B221" i="5"/>
  <c r="J221" i="5"/>
  <c r="E221" i="5"/>
  <c r="F221" i="5"/>
  <c r="C221" i="5"/>
  <c r="I221" i="5"/>
  <c r="H316" i="5"/>
  <c r="D316" i="5"/>
  <c r="J316" i="5"/>
  <c r="F316" i="5"/>
  <c r="B316" i="5"/>
  <c r="G316" i="5"/>
  <c r="C316" i="5"/>
  <c r="I316" i="5"/>
  <c r="E316" i="5"/>
  <c r="H186" i="5"/>
  <c r="D186" i="5"/>
  <c r="F186" i="5"/>
  <c r="I186" i="5"/>
  <c r="C186" i="5"/>
  <c r="E186" i="5"/>
  <c r="B186" i="5"/>
  <c r="J186" i="5"/>
  <c r="G186" i="5"/>
  <c r="J203" i="5"/>
  <c r="F203" i="5"/>
  <c r="B203" i="5"/>
  <c r="H203" i="5"/>
  <c r="D203" i="5"/>
  <c r="I203" i="5"/>
  <c r="E203" i="5"/>
  <c r="G203" i="5"/>
  <c r="C203" i="5"/>
  <c r="J219" i="5"/>
  <c r="F219" i="5"/>
  <c r="B219" i="5"/>
  <c r="H219" i="5"/>
  <c r="D219" i="5"/>
  <c r="I219" i="5"/>
  <c r="E219" i="5"/>
  <c r="G219" i="5"/>
  <c r="C219" i="5"/>
  <c r="J246" i="5"/>
  <c r="F246" i="5"/>
  <c r="B246" i="5"/>
  <c r="H246" i="5"/>
  <c r="C246" i="5"/>
  <c r="E246" i="5"/>
  <c r="G246" i="5"/>
  <c r="I246" i="5"/>
  <c r="D246" i="5"/>
  <c r="J224" i="5"/>
  <c r="F224" i="5"/>
  <c r="B224" i="5"/>
  <c r="I224" i="5"/>
  <c r="D224" i="5"/>
  <c r="G224" i="5"/>
  <c r="H224" i="5"/>
  <c r="C224" i="5"/>
  <c r="E224" i="5"/>
  <c r="J240" i="5"/>
  <c r="F240" i="5"/>
  <c r="B240" i="5"/>
  <c r="I240" i="5"/>
  <c r="D240" i="5"/>
  <c r="G240" i="5"/>
  <c r="H240" i="5"/>
  <c r="C240" i="5"/>
  <c r="E240" i="5"/>
  <c r="H349" i="5"/>
  <c r="D349" i="5"/>
  <c r="G349" i="5"/>
  <c r="C349" i="5"/>
  <c r="F349" i="5"/>
  <c r="J349" i="5"/>
  <c r="B349" i="5"/>
  <c r="E349" i="5"/>
  <c r="I349" i="5"/>
  <c r="J236" i="5"/>
  <c r="F236" i="5"/>
  <c r="B236" i="5"/>
  <c r="G236" i="5"/>
  <c r="I236" i="5"/>
  <c r="D236" i="5"/>
  <c r="E236" i="5"/>
  <c r="C236" i="5"/>
  <c r="H236" i="5"/>
  <c r="G252" i="5"/>
  <c r="C252" i="5"/>
  <c r="J252" i="5"/>
  <c r="F252" i="5"/>
  <c r="B252" i="5"/>
  <c r="I252" i="5"/>
  <c r="E252" i="5"/>
  <c r="H252" i="5"/>
  <c r="D252" i="5"/>
  <c r="G259" i="5"/>
  <c r="C259" i="5"/>
  <c r="I259" i="5"/>
  <c r="E259" i="5"/>
  <c r="J259" i="5"/>
  <c r="B259" i="5"/>
  <c r="H259" i="5"/>
  <c r="F259" i="5"/>
  <c r="D259" i="5"/>
  <c r="H357" i="5"/>
  <c r="D357" i="5"/>
  <c r="G357" i="5"/>
  <c r="C357" i="5"/>
  <c r="F357" i="5"/>
  <c r="J357" i="5"/>
  <c r="B357" i="5"/>
  <c r="E357" i="5"/>
  <c r="I357" i="5"/>
  <c r="G257" i="5"/>
  <c r="C257" i="5"/>
  <c r="F257" i="5"/>
  <c r="J257" i="5"/>
  <c r="E257" i="5"/>
  <c r="I257" i="5"/>
  <c r="D257" i="5"/>
  <c r="H257" i="5"/>
  <c r="B257" i="5"/>
  <c r="H336" i="5"/>
  <c r="D336" i="5"/>
  <c r="J336" i="5"/>
  <c r="F336" i="5"/>
  <c r="B336" i="5"/>
  <c r="G336" i="5"/>
  <c r="C336" i="5"/>
  <c r="E336" i="5"/>
  <c r="I336" i="5"/>
  <c r="G265" i="5"/>
  <c r="C265" i="5"/>
  <c r="I265" i="5"/>
  <c r="E265" i="5"/>
  <c r="F265" i="5"/>
  <c r="D265" i="5"/>
  <c r="B265" i="5"/>
  <c r="J265" i="5"/>
  <c r="H265" i="5"/>
  <c r="G273" i="5"/>
  <c r="C273" i="5"/>
  <c r="I273" i="5"/>
  <c r="E273" i="5"/>
  <c r="F273" i="5"/>
  <c r="D273" i="5"/>
  <c r="B273" i="5"/>
  <c r="J273" i="5"/>
  <c r="H273" i="5"/>
  <c r="G281" i="5"/>
  <c r="C281" i="5"/>
  <c r="I281" i="5"/>
  <c r="E281" i="5"/>
  <c r="F281" i="5"/>
  <c r="D281" i="5"/>
  <c r="B281" i="5"/>
  <c r="J281" i="5"/>
  <c r="H281" i="5"/>
  <c r="G289" i="5"/>
  <c r="C289" i="5"/>
  <c r="I289" i="5"/>
  <c r="E289" i="5"/>
  <c r="F289" i="5"/>
  <c r="D289" i="5"/>
  <c r="B289" i="5"/>
  <c r="J289" i="5"/>
  <c r="H289" i="5"/>
  <c r="G297" i="5"/>
  <c r="C297" i="5"/>
  <c r="I297" i="5"/>
  <c r="E297" i="5"/>
  <c r="F297" i="5"/>
  <c r="D297" i="5"/>
  <c r="B297" i="5"/>
  <c r="J297" i="5"/>
  <c r="H297" i="5"/>
  <c r="J313" i="5"/>
  <c r="F313" i="5"/>
  <c r="B313" i="5"/>
  <c r="H313" i="5"/>
  <c r="D313" i="5"/>
  <c r="E313" i="5"/>
  <c r="I313" i="5"/>
  <c r="G313" i="5"/>
  <c r="C313" i="5"/>
  <c r="H334" i="5"/>
  <c r="D334" i="5"/>
  <c r="J334" i="5"/>
  <c r="F334" i="5"/>
  <c r="B334" i="5"/>
  <c r="C334" i="5"/>
  <c r="G334" i="5"/>
  <c r="I334" i="5"/>
  <c r="E334" i="5"/>
  <c r="I256" i="5"/>
  <c r="E256" i="5"/>
  <c r="F256" i="5"/>
  <c r="J256" i="5"/>
  <c r="D256" i="5"/>
  <c r="H256" i="5"/>
  <c r="C256" i="5"/>
  <c r="G256" i="5"/>
  <c r="B256" i="5"/>
  <c r="I264" i="5"/>
  <c r="E264" i="5"/>
  <c r="G264" i="5"/>
  <c r="C264" i="5"/>
  <c r="H264" i="5"/>
  <c r="F264" i="5"/>
  <c r="D264" i="5"/>
  <c r="J264" i="5"/>
  <c r="B264" i="5"/>
  <c r="I272" i="5"/>
  <c r="E272" i="5"/>
  <c r="G272" i="5"/>
  <c r="C272" i="5"/>
  <c r="H272" i="5"/>
  <c r="F272" i="5"/>
  <c r="D272" i="5"/>
  <c r="J272" i="5"/>
  <c r="B272" i="5"/>
  <c r="I280" i="5"/>
  <c r="E280" i="5"/>
  <c r="G280" i="5"/>
  <c r="C280" i="5"/>
  <c r="H280" i="5"/>
  <c r="F280" i="5"/>
  <c r="D280" i="5"/>
  <c r="J280" i="5"/>
  <c r="B280" i="5"/>
  <c r="I288" i="5"/>
  <c r="E288" i="5"/>
  <c r="G288" i="5"/>
  <c r="C288" i="5"/>
  <c r="H288" i="5"/>
  <c r="F288" i="5"/>
  <c r="D288" i="5"/>
  <c r="J288" i="5"/>
  <c r="B288" i="5"/>
  <c r="I296" i="5"/>
  <c r="E296" i="5"/>
  <c r="G296" i="5"/>
  <c r="C296" i="5"/>
  <c r="H296" i="5"/>
  <c r="F296" i="5"/>
  <c r="D296" i="5"/>
  <c r="J296" i="5"/>
  <c r="B296" i="5"/>
  <c r="J305" i="5"/>
  <c r="F305" i="5"/>
  <c r="B305" i="5"/>
  <c r="G305" i="5"/>
  <c r="I305" i="5"/>
  <c r="D305" i="5"/>
  <c r="H305" i="5"/>
  <c r="E305" i="5"/>
  <c r="C305" i="5"/>
  <c r="J319" i="5"/>
  <c r="F319" i="5"/>
  <c r="B319" i="5"/>
  <c r="H319" i="5"/>
  <c r="D319" i="5"/>
  <c r="I319" i="5"/>
  <c r="E319" i="5"/>
  <c r="G319" i="5"/>
  <c r="C319" i="5"/>
  <c r="H369" i="5"/>
  <c r="D369" i="5"/>
  <c r="G369" i="5"/>
  <c r="C369" i="5"/>
  <c r="F369" i="5"/>
  <c r="J369" i="5"/>
  <c r="B369" i="5"/>
  <c r="E369" i="5"/>
  <c r="I369" i="5"/>
  <c r="H343" i="5"/>
  <c r="D343" i="5"/>
  <c r="G343" i="5"/>
  <c r="C343" i="5"/>
  <c r="J343" i="5"/>
  <c r="B343" i="5"/>
  <c r="F343" i="5"/>
  <c r="I343" i="5"/>
  <c r="E343" i="5"/>
  <c r="H324" i="5"/>
  <c r="D324" i="5"/>
  <c r="F324" i="5"/>
  <c r="I324" i="5"/>
  <c r="C324" i="5"/>
  <c r="E324" i="5"/>
  <c r="J324" i="5"/>
  <c r="B324" i="5"/>
  <c r="G324" i="5"/>
  <c r="J335" i="5"/>
  <c r="F335" i="5"/>
  <c r="B335" i="5"/>
  <c r="H335" i="5"/>
  <c r="D335" i="5"/>
  <c r="I335" i="5"/>
  <c r="E335" i="5"/>
  <c r="G335" i="5"/>
  <c r="C335" i="5"/>
  <c r="H363" i="5"/>
  <c r="D363" i="5"/>
  <c r="G363" i="5"/>
  <c r="C363" i="5"/>
  <c r="J363" i="5"/>
  <c r="B363" i="5"/>
  <c r="F363" i="5"/>
  <c r="I363" i="5"/>
  <c r="E363" i="5"/>
  <c r="J344" i="5"/>
  <c r="F344" i="5"/>
  <c r="B344" i="5"/>
  <c r="I344" i="5"/>
  <c r="E344" i="5"/>
  <c r="H344" i="5"/>
  <c r="D344" i="5"/>
  <c r="G344" i="5"/>
  <c r="C344" i="5"/>
  <c r="J352" i="5"/>
  <c r="F352" i="5"/>
  <c r="B352" i="5"/>
  <c r="I352" i="5"/>
  <c r="E352" i="5"/>
  <c r="H352" i="5"/>
  <c r="D352" i="5"/>
  <c r="G352" i="5"/>
  <c r="C352" i="5"/>
  <c r="J360" i="5"/>
  <c r="F360" i="5"/>
  <c r="B360" i="5"/>
  <c r="I360" i="5"/>
  <c r="E360" i="5"/>
  <c r="H360" i="5"/>
  <c r="D360" i="5"/>
  <c r="G360" i="5"/>
  <c r="C360" i="5"/>
  <c r="J368" i="5"/>
  <c r="F368" i="5"/>
  <c r="B368" i="5"/>
  <c r="I368" i="5"/>
  <c r="E368" i="5"/>
  <c r="H368" i="5"/>
  <c r="D368" i="5"/>
  <c r="G368" i="5"/>
  <c r="C368" i="5"/>
  <c r="H214" i="5"/>
  <c r="D214" i="5"/>
  <c r="J214" i="5"/>
  <c r="F214" i="5"/>
  <c r="B214" i="5"/>
  <c r="C214" i="5"/>
  <c r="G214" i="5"/>
  <c r="I214" i="5"/>
  <c r="E214" i="5"/>
  <c r="J166" i="5"/>
  <c r="F166" i="5"/>
  <c r="B166" i="5"/>
  <c r="H166" i="5"/>
  <c r="D166" i="5"/>
  <c r="E166" i="5"/>
  <c r="C166" i="5"/>
  <c r="I166" i="5"/>
  <c r="G166" i="5"/>
  <c r="J134" i="5"/>
  <c r="F134" i="5"/>
  <c r="B134" i="5"/>
  <c r="H134" i="5"/>
  <c r="D134" i="5"/>
  <c r="E134" i="5"/>
  <c r="C134" i="5"/>
  <c r="I134" i="5"/>
  <c r="G134" i="5"/>
  <c r="J110" i="5"/>
  <c r="F110" i="5"/>
  <c r="B110" i="5"/>
  <c r="H110" i="5"/>
  <c r="D110" i="5"/>
  <c r="E110" i="5"/>
  <c r="C110" i="5"/>
  <c r="I110" i="5"/>
  <c r="G110" i="5"/>
  <c r="G70" i="5"/>
  <c r="C70" i="5"/>
  <c r="J70" i="5"/>
  <c r="F70" i="5"/>
  <c r="B70" i="5"/>
  <c r="E70" i="5"/>
  <c r="D70" i="5"/>
  <c r="H70" i="5"/>
  <c r="I70" i="5"/>
  <c r="J62" i="5"/>
  <c r="F62" i="5"/>
  <c r="B62" i="5"/>
  <c r="I62" i="5"/>
  <c r="D62" i="5"/>
  <c r="H62" i="5"/>
  <c r="C62" i="5"/>
  <c r="E62" i="5"/>
  <c r="G62" i="5"/>
  <c r="D37" i="5"/>
  <c r="B37" i="5"/>
  <c r="B30" i="5"/>
  <c r="D30" i="5"/>
  <c r="H204" i="5"/>
  <c r="D204" i="5"/>
  <c r="J204" i="5"/>
  <c r="F204" i="5"/>
  <c r="B204" i="5"/>
  <c r="G204" i="5"/>
  <c r="C204" i="5"/>
  <c r="I204" i="5"/>
  <c r="E204" i="5"/>
  <c r="H161" i="5"/>
  <c r="D161" i="5"/>
  <c r="J161" i="5"/>
  <c r="F161" i="5"/>
  <c r="B161" i="5"/>
  <c r="G161" i="5"/>
  <c r="E161" i="5"/>
  <c r="I161" i="5"/>
  <c r="C161" i="5"/>
  <c r="H129" i="5"/>
  <c r="D129" i="5"/>
  <c r="J129" i="5"/>
  <c r="F129" i="5"/>
  <c r="B129" i="5"/>
  <c r="G129" i="5"/>
  <c r="E129" i="5"/>
  <c r="I129" i="5"/>
  <c r="C129" i="5"/>
  <c r="D23" i="5"/>
  <c r="F124" i="4"/>
  <c r="D124" i="4"/>
  <c r="B27" i="4"/>
  <c r="E132" i="4"/>
  <c r="C132" i="4"/>
  <c r="C124" i="4"/>
  <c r="D27" i="4"/>
  <c r="E124" i="4"/>
  <c r="F132" i="4"/>
  <c r="D132" i="4"/>
  <c r="D23" i="4"/>
  <c r="B124" i="4"/>
  <c r="G124" i="4"/>
  <c r="I132" i="4"/>
  <c r="J132" i="4"/>
  <c r="H54" i="4"/>
  <c r="D54" i="4"/>
  <c r="J54" i="4"/>
  <c r="F54" i="4"/>
  <c r="B54" i="4"/>
  <c r="I54" i="4"/>
  <c r="C54" i="4"/>
  <c r="G54" i="4"/>
  <c r="E54" i="4"/>
  <c r="D38" i="4"/>
  <c r="B38" i="4"/>
  <c r="D14" i="4"/>
  <c r="B14" i="4"/>
  <c r="J73" i="4"/>
  <c r="F73" i="4"/>
  <c r="B73" i="4"/>
  <c r="I73" i="4"/>
  <c r="E73" i="4"/>
  <c r="H73" i="4"/>
  <c r="D73" i="4"/>
  <c r="G73" i="4"/>
  <c r="C73" i="4"/>
  <c r="J97" i="4"/>
  <c r="F97" i="4"/>
  <c r="B97" i="4"/>
  <c r="I97" i="4"/>
  <c r="E97" i="4"/>
  <c r="H97" i="4"/>
  <c r="D97" i="4"/>
  <c r="G97" i="4"/>
  <c r="C97" i="4"/>
  <c r="J121" i="4"/>
  <c r="F121" i="4"/>
  <c r="B121" i="4"/>
  <c r="I121" i="4"/>
  <c r="E121" i="4"/>
  <c r="H121" i="4"/>
  <c r="D121" i="4"/>
  <c r="G121" i="4"/>
  <c r="C121" i="4"/>
  <c r="H220" i="4"/>
  <c r="D220" i="4"/>
  <c r="G220" i="4"/>
  <c r="C220" i="4"/>
  <c r="J220" i="4"/>
  <c r="F220" i="4"/>
  <c r="B220" i="4"/>
  <c r="I220" i="4"/>
  <c r="E220" i="4"/>
  <c r="G157" i="4"/>
  <c r="C157" i="4"/>
  <c r="J157" i="4"/>
  <c r="F157" i="4"/>
  <c r="B157" i="4"/>
  <c r="I157" i="4"/>
  <c r="E157" i="4"/>
  <c r="H157" i="4"/>
  <c r="D157" i="4"/>
  <c r="G181" i="4"/>
  <c r="C181" i="4"/>
  <c r="J181" i="4"/>
  <c r="F181" i="4"/>
  <c r="B181" i="4"/>
  <c r="I181" i="4"/>
  <c r="E181" i="4"/>
  <c r="H181" i="4"/>
  <c r="D181" i="4"/>
  <c r="J207" i="4"/>
  <c r="F207" i="4"/>
  <c r="B207" i="4"/>
  <c r="H207" i="4"/>
  <c r="D207" i="4"/>
  <c r="E207" i="4"/>
  <c r="C207" i="4"/>
  <c r="I207" i="4"/>
  <c r="G207" i="4"/>
  <c r="H196" i="4"/>
  <c r="D196" i="4"/>
  <c r="J196" i="4"/>
  <c r="F196" i="4"/>
  <c r="B196" i="4"/>
  <c r="C196" i="4"/>
  <c r="I196" i="4"/>
  <c r="G196" i="4"/>
  <c r="E196" i="4"/>
  <c r="I140" i="4"/>
  <c r="E140" i="4"/>
  <c r="G140" i="4"/>
  <c r="C140" i="4"/>
  <c r="H140" i="4"/>
  <c r="F140" i="4"/>
  <c r="D140" i="4"/>
  <c r="B140" i="4"/>
  <c r="J140" i="4"/>
  <c r="I164" i="4"/>
  <c r="E164" i="4"/>
  <c r="H164" i="4"/>
  <c r="D164" i="4"/>
  <c r="G164" i="4"/>
  <c r="C164" i="4"/>
  <c r="J164" i="4"/>
  <c r="F164" i="4"/>
  <c r="B164" i="4"/>
  <c r="J189" i="4"/>
  <c r="F189" i="4"/>
  <c r="B189" i="4"/>
  <c r="H189" i="4"/>
  <c r="D189" i="4"/>
  <c r="I189" i="4"/>
  <c r="G189" i="4"/>
  <c r="E189" i="4"/>
  <c r="C189" i="4"/>
  <c r="J219" i="4"/>
  <c r="F219" i="4"/>
  <c r="B219" i="4"/>
  <c r="I219" i="4"/>
  <c r="E219" i="4"/>
  <c r="H219" i="4"/>
  <c r="D219" i="4"/>
  <c r="G219" i="4"/>
  <c r="C219" i="4"/>
  <c r="J292" i="4"/>
  <c r="F292" i="4"/>
  <c r="B292" i="4"/>
  <c r="H292" i="4"/>
  <c r="D292" i="4"/>
  <c r="G292" i="4"/>
  <c r="E292" i="4"/>
  <c r="C292" i="4"/>
  <c r="I292" i="4"/>
  <c r="G264" i="4"/>
  <c r="C264" i="4"/>
  <c r="J264" i="4"/>
  <c r="F264" i="4"/>
  <c r="B264" i="4"/>
  <c r="I264" i="4"/>
  <c r="E264" i="4"/>
  <c r="H264" i="4"/>
  <c r="D264" i="4"/>
  <c r="J290" i="4"/>
  <c r="F290" i="4"/>
  <c r="H290" i="4"/>
  <c r="D290" i="4"/>
  <c r="C290" i="4"/>
  <c r="I290" i="4"/>
  <c r="B290" i="4"/>
  <c r="G290" i="4"/>
  <c r="E290" i="4"/>
  <c r="H309" i="4"/>
  <c r="D309" i="4"/>
  <c r="G309" i="4"/>
  <c r="C309" i="4"/>
  <c r="J309" i="4"/>
  <c r="F309" i="4"/>
  <c r="B309" i="4"/>
  <c r="E309" i="4"/>
  <c r="I309" i="4"/>
  <c r="I253" i="4"/>
  <c r="E253" i="4"/>
  <c r="H253" i="4"/>
  <c r="D253" i="4"/>
  <c r="G253" i="4"/>
  <c r="C253" i="4"/>
  <c r="F253" i="4"/>
  <c r="B253" i="4"/>
  <c r="J253" i="4"/>
  <c r="I277" i="4"/>
  <c r="E277" i="4"/>
  <c r="H277" i="4"/>
  <c r="D277" i="4"/>
  <c r="G277" i="4"/>
  <c r="C277" i="4"/>
  <c r="F277" i="4"/>
  <c r="B277" i="4"/>
  <c r="J277" i="4"/>
  <c r="J300" i="4"/>
  <c r="F300" i="4"/>
  <c r="B300" i="4"/>
  <c r="I300" i="4"/>
  <c r="E300" i="4"/>
  <c r="H300" i="4"/>
  <c r="D300" i="4"/>
  <c r="G300" i="4"/>
  <c r="C300" i="4"/>
  <c r="J356" i="4"/>
  <c r="F356" i="4"/>
  <c r="B356" i="4"/>
  <c r="H356" i="4"/>
  <c r="D356" i="4"/>
  <c r="G356" i="4"/>
  <c r="E356" i="4"/>
  <c r="C356" i="4"/>
  <c r="I356" i="4"/>
  <c r="H341" i="4"/>
  <c r="D341" i="4"/>
  <c r="J341" i="4"/>
  <c r="F341" i="4"/>
  <c r="B341" i="4"/>
  <c r="E341" i="4"/>
  <c r="C341" i="4"/>
  <c r="I341" i="4"/>
  <c r="G341" i="4"/>
  <c r="H357" i="4"/>
  <c r="D357" i="4"/>
  <c r="J357" i="4"/>
  <c r="F357" i="4"/>
  <c r="B357" i="4"/>
  <c r="E357" i="4"/>
  <c r="C357" i="4"/>
  <c r="I357" i="4"/>
  <c r="G357" i="4"/>
  <c r="I331" i="4"/>
  <c r="E331" i="4"/>
  <c r="G331" i="4"/>
  <c r="C331" i="4"/>
  <c r="J331" i="4"/>
  <c r="B331" i="4"/>
  <c r="H331" i="4"/>
  <c r="F331" i="4"/>
  <c r="D331" i="4"/>
  <c r="H355" i="4"/>
  <c r="D355" i="4"/>
  <c r="J355" i="4"/>
  <c r="F355" i="4"/>
  <c r="B355" i="4"/>
  <c r="I355" i="4"/>
  <c r="G355" i="4"/>
  <c r="E355" i="4"/>
  <c r="C355" i="4"/>
  <c r="J53" i="4"/>
  <c r="F53" i="4"/>
  <c r="B53" i="4"/>
  <c r="H53" i="4"/>
  <c r="D53" i="4"/>
  <c r="C53" i="4"/>
  <c r="E53" i="4"/>
  <c r="I53" i="4"/>
  <c r="G53" i="4"/>
  <c r="H126" i="4"/>
  <c r="D126" i="4"/>
  <c r="G126" i="4"/>
  <c r="C126" i="4"/>
  <c r="J126" i="4"/>
  <c r="F126" i="4"/>
  <c r="B126" i="4"/>
  <c r="I126" i="4"/>
  <c r="E126" i="4"/>
  <c r="H78" i="4"/>
  <c r="D78" i="4"/>
  <c r="G78" i="4"/>
  <c r="C78" i="4"/>
  <c r="J78" i="4"/>
  <c r="F78" i="4"/>
  <c r="B78" i="4"/>
  <c r="I78" i="4"/>
  <c r="E78" i="4"/>
  <c r="D28" i="4"/>
  <c r="B28" i="4"/>
  <c r="H138" i="4"/>
  <c r="D138" i="4"/>
  <c r="G138" i="4"/>
  <c r="C138" i="4"/>
  <c r="J138" i="4"/>
  <c r="F138" i="4"/>
  <c r="B138" i="4"/>
  <c r="E138" i="4"/>
  <c r="I138" i="4"/>
  <c r="H106" i="4"/>
  <c r="D106" i="4"/>
  <c r="G106" i="4"/>
  <c r="C106" i="4"/>
  <c r="J106" i="4"/>
  <c r="F106" i="4"/>
  <c r="B106" i="4"/>
  <c r="E106" i="4"/>
  <c r="I106" i="4"/>
  <c r="H74" i="4"/>
  <c r="D74" i="4"/>
  <c r="G74" i="4"/>
  <c r="C74" i="4"/>
  <c r="J74" i="4"/>
  <c r="F74" i="4"/>
  <c r="B74" i="4"/>
  <c r="E74" i="4"/>
  <c r="I74" i="4"/>
  <c r="D20" i="4"/>
  <c r="B20" i="4"/>
  <c r="H202" i="4"/>
  <c r="D202" i="4"/>
  <c r="J202" i="4"/>
  <c r="F202" i="4"/>
  <c r="B202" i="4"/>
  <c r="G202" i="4"/>
  <c r="E202" i="4"/>
  <c r="C202" i="4"/>
  <c r="I202" i="4"/>
  <c r="J59" i="4"/>
  <c r="F59" i="4"/>
  <c r="B59" i="4"/>
  <c r="I59" i="4"/>
  <c r="E59" i="4"/>
  <c r="H59" i="4"/>
  <c r="D59" i="4"/>
  <c r="G59" i="4"/>
  <c r="C59" i="4"/>
  <c r="J67" i="4"/>
  <c r="F67" i="4"/>
  <c r="B67" i="4"/>
  <c r="I67" i="4"/>
  <c r="E67" i="4"/>
  <c r="H67" i="4"/>
  <c r="D67" i="4"/>
  <c r="G67" i="4"/>
  <c r="C67" i="4"/>
  <c r="J75" i="4"/>
  <c r="F75" i="4"/>
  <c r="B75" i="4"/>
  <c r="I75" i="4"/>
  <c r="E75" i="4"/>
  <c r="H75" i="4"/>
  <c r="D75" i="4"/>
  <c r="G75" i="4"/>
  <c r="C75" i="4"/>
  <c r="J83" i="4"/>
  <c r="F83" i="4"/>
  <c r="B83" i="4"/>
  <c r="I83" i="4"/>
  <c r="E83" i="4"/>
  <c r="H83" i="4"/>
  <c r="D83" i="4"/>
  <c r="G83" i="4"/>
  <c r="C83" i="4"/>
  <c r="J91" i="4"/>
  <c r="F91" i="4"/>
  <c r="B91" i="4"/>
  <c r="I91" i="4"/>
  <c r="E91" i="4"/>
  <c r="H91" i="4"/>
  <c r="D91" i="4"/>
  <c r="G91" i="4"/>
  <c r="C91" i="4"/>
  <c r="J99" i="4"/>
  <c r="F99" i="4"/>
  <c r="B99" i="4"/>
  <c r="I99" i="4"/>
  <c r="E99" i="4"/>
  <c r="H99" i="4"/>
  <c r="D99" i="4"/>
  <c r="G99" i="4"/>
  <c r="C99" i="4"/>
  <c r="J107" i="4"/>
  <c r="F107" i="4"/>
  <c r="B107" i="4"/>
  <c r="I107" i="4"/>
  <c r="E107" i="4"/>
  <c r="H107" i="4"/>
  <c r="D107" i="4"/>
  <c r="G107" i="4"/>
  <c r="C107" i="4"/>
  <c r="J115" i="4"/>
  <c r="F115" i="4"/>
  <c r="B115" i="4"/>
  <c r="I115" i="4"/>
  <c r="E115" i="4"/>
  <c r="H115" i="4"/>
  <c r="D115" i="4"/>
  <c r="G115" i="4"/>
  <c r="C115" i="4"/>
  <c r="J123" i="4"/>
  <c r="F123" i="4"/>
  <c r="B123" i="4"/>
  <c r="I123" i="4"/>
  <c r="E123" i="4"/>
  <c r="H123" i="4"/>
  <c r="D123" i="4"/>
  <c r="G123" i="4"/>
  <c r="C123" i="4"/>
  <c r="J131" i="4"/>
  <c r="F131" i="4"/>
  <c r="B131" i="4"/>
  <c r="I131" i="4"/>
  <c r="E131" i="4"/>
  <c r="H131" i="4"/>
  <c r="D131" i="4"/>
  <c r="G131" i="4"/>
  <c r="C131" i="4"/>
  <c r="G139" i="4"/>
  <c r="C139" i="4"/>
  <c r="I139" i="4"/>
  <c r="E139" i="4"/>
  <c r="J139" i="4"/>
  <c r="B139" i="4"/>
  <c r="H139" i="4"/>
  <c r="F139" i="4"/>
  <c r="D139" i="4"/>
  <c r="H194" i="4"/>
  <c r="D194" i="4"/>
  <c r="J194" i="4"/>
  <c r="F194" i="4"/>
  <c r="B194" i="4"/>
  <c r="G194" i="4"/>
  <c r="E194" i="4"/>
  <c r="C194" i="4"/>
  <c r="I194" i="4"/>
  <c r="G143" i="4"/>
  <c r="C143" i="4"/>
  <c r="J143" i="4"/>
  <c r="F143" i="4"/>
  <c r="B143" i="4"/>
  <c r="I143" i="4"/>
  <c r="E143" i="4"/>
  <c r="H143" i="4"/>
  <c r="D143" i="4"/>
  <c r="G151" i="4"/>
  <c r="C151" i="4"/>
  <c r="J151" i="4"/>
  <c r="F151" i="4"/>
  <c r="B151" i="4"/>
  <c r="I151" i="4"/>
  <c r="E151" i="4"/>
  <c r="H151" i="4"/>
  <c r="D151" i="4"/>
  <c r="G159" i="4"/>
  <c r="C159" i="4"/>
  <c r="J159" i="4"/>
  <c r="F159" i="4"/>
  <c r="B159" i="4"/>
  <c r="I159" i="4"/>
  <c r="E159" i="4"/>
  <c r="H159" i="4"/>
  <c r="D159" i="4"/>
  <c r="G167" i="4"/>
  <c r="C167" i="4"/>
  <c r="J167" i="4"/>
  <c r="F167" i="4"/>
  <c r="B167" i="4"/>
  <c r="I167" i="4"/>
  <c r="E167" i="4"/>
  <c r="H167" i="4"/>
  <c r="D167" i="4"/>
  <c r="G175" i="4"/>
  <c r="C175" i="4"/>
  <c r="J175" i="4"/>
  <c r="F175" i="4"/>
  <c r="B175" i="4"/>
  <c r="I175" i="4"/>
  <c r="E175" i="4"/>
  <c r="H175" i="4"/>
  <c r="D175" i="4"/>
  <c r="G183" i="4"/>
  <c r="C183" i="4"/>
  <c r="J183" i="4"/>
  <c r="F183" i="4"/>
  <c r="B183" i="4"/>
  <c r="I183" i="4"/>
  <c r="E183" i="4"/>
  <c r="H183" i="4"/>
  <c r="D183" i="4"/>
  <c r="J195" i="4"/>
  <c r="F195" i="4"/>
  <c r="B195" i="4"/>
  <c r="H195" i="4"/>
  <c r="D195" i="4"/>
  <c r="E195" i="4"/>
  <c r="C195" i="4"/>
  <c r="I195" i="4"/>
  <c r="G195" i="4"/>
  <c r="J211" i="4"/>
  <c r="F211" i="4"/>
  <c r="B211" i="4"/>
  <c r="I211" i="4"/>
  <c r="E211" i="4"/>
  <c r="H211" i="4"/>
  <c r="D211" i="4"/>
  <c r="G211" i="4"/>
  <c r="C211" i="4"/>
  <c r="H313" i="4"/>
  <c r="D313" i="4"/>
  <c r="G313" i="4"/>
  <c r="C313" i="4"/>
  <c r="J313" i="4"/>
  <c r="F313" i="4"/>
  <c r="B313" i="4"/>
  <c r="I313" i="4"/>
  <c r="E313" i="4"/>
  <c r="H200" i="4"/>
  <c r="D200" i="4"/>
  <c r="J200" i="4"/>
  <c r="F200" i="4"/>
  <c r="B200" i="4"/>
  <c r="C200" i="4"/>
  <c r="I200" i="4"/>
  <c r="G200" i="4"/>
  <c r="E200" i="4"/>
  <c r="H224" i="4"/>
  <c r="D224" i="4"/>
  <c r="G224" i="4"/>
  <c r="C224" i="4"/>
  <c r="J224" i="4"/>
  <c r="F224" i="4"/>
  <c r="B224" i="4"/>
  <c r="E224" i="4"/>
  <c r="I224" i="4"/>
  <c r="I142" i="4"/>
  <c r="E142" i="4"/>
  <c r="H142" i="4"/>
  <c r="D142" i="4"/>
  <c r="G142" i="4"/>
  <c r="C142" i="4"/>
  <c r="F142" i="4"/>
  <c r="B142" i="4"/>
  <c r="J142" i="4"/>
  <c r="I150" i="4"/>
  <c r="E150" i="4"/>
  <c r="H150" i="4"/>
  <c r="D150" i="4"/>
  <c r="G150" i="4"/>
  <c r="C150" i="4"/>
  <c r="F150" i="4"/>
  <c r="B150" i="4"/>
  <c r="J150" i="4"/>
  <c r="I158" i="4"/>
  <c r="E158" i="4"/>
  <c r="H158" i="4"/>
  <c r="D158" i="4"/>
  <c r="G158" i="4"/>
  <c r="C158" i="4"/>
  <c r="F158" i="4"/>
  <c r="B158" i="4"/>
  <c r="J158" i="4"/>
  <c r="I166" i="4"/>
  <c r="E166" i="4"/>
  <c r="H166" i="4"/>
  <c r="D166" i="4"/>
  <c r="G166" i="4"/>
  <c r="C166" i="4"/>
  <c r="F166" i="4"/>
  <c r="B166" i="4"/>
  <c r="J166" i="4"/>
  <c r="I174" i="4"/>
  <c r="E174" i="4"/>
  <c r="H174" i="4"/>
  <c r="D174" i="4"/>
  <c r="G174" i="4"/>
  <c r="C174" i="4"/>
  <c r="F174" i="4"/>
  <c r="B174" i="4"/>
  <c r="J174" i="4"/>
  <c r="I182" i="4"/>
  <c r="E182" i="4"/>
  <c r="H182" i="4"/>
  <c r="D182" i="4"/>
  <c r="G182" i="4"/>
  <c r="C182" i="4"/>
  <c r="F182" i="4"/>
  <c r="B182" i="4"/>
  <c r="J182" i="4"/>
  <c r="J193" i="4"/>
  <c r="F193" i="4"/>
  <c r="B193" i="4"/>
  <c r="H193" i="4"/>
  <c r="D193" i="4"/>
  <c r="I193" i="4"/>
  <c r="G193" i="4"/>
  <c r="E193" i="4"/>
  <c r="C193" i="4"/>
  <c r="J209" i="4"/>
  <c r="F209" i="4"/>
  <c r="B209" i="4"/>
  <c r="H209" i="4"/>
  <c r="D209" i="4"/>
  <c r="I209" i="4"/>
  <c r="G209" i="4"/>
  <c r="E209" i="4"/>
  <c r="C209" i="4"/>
  <c r="J213" i="4"/>
  <c r="F213" i="4"/>
  <c r="B213" i="4"/>
  <c r="I213" i="4"/>
  <c r="E213" i="4"/>
  <c r="H213" i="4"/>
  <c r="D213" i="4"/>
  <c r="C213" i="4"/>
  <c r="G213" i="4"/>
  <c r="J221" i="4"/>
  <c r="F221" i="4"/>
  <c r="B221" i="4"/>
  <c r="I221" i="4"/>
  <c r="E221" i="4"/>
  <c r="H221" i="4"/>
  <c r="D221" i="4"/>
  <c r="C221" i="4"/>
  <c r="G221" i="4"/>
  <c r="J229" i="4"/>
  <c r="F229" i="4"/>
  <c r="B229" i="4"/>
  <c r="I229" i="4"/>
  <c r="E229" i="4"/>
  <c r="H229" i="4"/>
  <c r="D229" i="4"/>
  <c r="C229" i="4"/>
  <c r="G229" i="4"/>
  <c r="H305" i="4"/>
  <c r="D305" i="4"/>
  <c r="G305" i="4"/>
  <c r="C305" i="4"/>
  <c r="J305" i="4"/>
  <c r="F305" i="4"/>
  <c r="B305" i="4"/>
  <c r="I305" i="4"/>
  <c r="E305" i="4"/>
  <c r="G242" i="4"/>
  <c r="C242" i="4"/>
  <c r="I242" i="4"/>
  <c r="E242" i="4"/>
  <c r="F242" i="4"/>
  <c r="D242" i="4"/>
  <c r="J242" i="4"/>
  <c r="B242" i="4"/>
  <c r="H242" i="4"/>
  <c r="G250" i="4"/>
  <c r="C250" i="4"/>
  <c r="J250" i="4"/>
  <c r="F250" i="4"/>
  <c r="B250" i="4"/>
  <c r="I250" i="4"/>
  <c r="E250" i="4"/>
  <c r="D250" i="4"/>
  <c r="H250" i="4"/>
  <c r="G258" i="4"/>
  <c r="C258" i="4"/>
  <c r="J258" i="4"/>
  <c r="F258" i="4"/>
  <c r="B258" i="4"/>
  <c r="I258" i="4"/>
  <c r="E258" i="4"/>
  <c r="D258" i="4"/>
  <c r="H258" i="4"/>
  <c r="G266" i="4"/>
  <c r="C266" i="4"/>
  <c r="J266" i="4"/>
  <c r="F266" i="4"/>
  <c r="B266" i="4"/>
  <c r="I266" i="4"/>
  <c r="E266" i="4"/>
  <c r="D266" i="4"/>
  <c r="H266" i="4"/>
  <c r="G274" i="4"/>
  <c r="C274" i="4"/>
  <c r="J274" i="4"/>
  <c r="F274" i="4"/>
  <c r="B274" i="4"/>
  <c r="I274" i="4"/>
  <c r="E274" i="4"/>
  <c r="D274" i="4"/>
  <c r="H274" i="4"/>
  <c r="G282" i="4"/>
  <c r="C282" i="4"/>
  <c r="J282" i="4"/>
  <c r="F282" i="4"/>
  <c r="B282" i="4"/>
  <c r="I282" i="4"/>
  <c r="E282" i="4"/>
  <c r="D282" i="4"/>
  <c r="H282" i="4"/>
  <c r="H293" i="4"/>
  <c r="D293" i="4"/>
  <c r="J293" i="4"/>
  <c r="F293" i="4"/>
  <c r="B293" i="4"/>
  <c r="E293" i="4"/>
  <c r="C293" i="4"/>
  <c r="I293" i="4"/>
  <c r="G293" i="4"/>
  <c r="H315" i="4"/>
  <c r="D315" i="4"/>
  <c r="G315" i="4"/>
  <c r="C315" i="4"/>
  <c r="J315" i="4"/>
  <c r="F315" i="4"/>
  <c r="B315" i="4"/>
  <c r="I315" i="4"/>
  <c r="E315" i="4"/>
  <c r="J294" i="4"/>
  <c r="F294" i="4"/>
  <c r="B294" i="4"/>
  <c r="H294" i="4"/>
  <c r="D294" i="4"/>
  <c r="C294" i="4"/>
  <c r="I294" i="4"/>
  <c r="G294" i="4"/>
  <c r="E294" i="4"/>
  <c r="H317" i="4"/>
  <c r="D317" i="4"/>
  <c r="G317" i="4"/>
  <c r="C317" i="4"/>
  <c r="J317" i="4"/>
  <c r="F317" i="4"/>
  <c r="B317" i="4"/>
  <c r="E317" i="4"/>
  <c r="I317" i="4"/>
  <c r="I239" i="4"/>
  <c r="E239" i="4"/>
  <c r="G239" i="4"/>
  <c r="C239" i="4"/>
  <c r="D239" i="4"/>
  <c r="J239" i="4"/>
  <c r="B239" i="4"/>
  <c r="H239" i="4"/>
  <c r="F239" i="4"/>
  <c r="I247" i="4"/>
  <c r="E247" i="4"/>
  <c r="G247" i="4"/>
  <c r="C247" i="4"/>
  <c r="D247" i="4"/>
  <c r="J247" i="4"/>
  <c r="B247" i="4"/>
  <c r="H247" i="4"/>
  <c r="F247" i="4"/>
  <c r="I255" i="4"/>
  <c r="E255" i="4"/>
  <c r="H255" i="4"/>
  <c r="D255" i="4"/>
  <c r="G255" i="4"/>
  <c r="C255" i="4"/>
  <c r="B255" i="4"/>
  <c r="J255" i="4"/>
  <c r="F255" i="4"/>
  <c r="I263" i="4"/>
  <c r="E263" i="4"/>
  <c r="H263" i="4"/>
  <c r="D263" i="4"/>
  <c r="G263" i="4"/>
  <c r="C263" i="4"/>
  <c r="B263" i="4"/>
  <c r="J263" i="4"/>
  <c r="F263" i="4"/>
  <c r="I271" i="4"/>
  <c r="E271" i="4"/>
  <c r="H271" i="4"/>
  <c r="D271" i="4"/>
  <c r="G271" i="4"/>
  <c r="C271" i="4"/>
  <c r="B271" i="4"/>
  <c r="J271" i="4"/>
  <c r="F271" i="4"/>
  <c r="I279" i="4"/>
  <c r="E279" i="4"/>
  <c r="H279" i="4"/>
  <c r="D279" i="4"/>
  <c r="G279" i="4"/>
  <c r="C279" i="4"/>
  <c r="B279" i="4"/>
  <c r="J279" i="4"/>
  <c r="F279" i="4"/>
  <c r="J287" i="4"/>
  <c r="F287" i="4"/>
  <c r="B287" i="4"/>
  <c r="G287" i="4"/>
  <c r="E287" i="4"/>
  <c r="I287" i="4"/>
  <c r="D287" i="4"/>
  <c r="C287" i="4"/>
  <c r="H287" i="4"/>
  <c r="H311" i="4"/>
  <c r="D311" i="4"/>
  <c r="G311" i="4"/>
  <c r="C311" i="4"/>
  <c r="J311" i="4"/>
  <c r="F311" i="4"/>
  <c r="B311" i="4"/>
  <c r="I311" i="4"/>
  <c r="E311" i="4"/>
  <c r="J302" i="4"/>
  <c r="F302" i="4"/>
  <c r="B302" i="4"/>
  <c r="I302" i="4"/>
  <c r="E302" i="4"/>
  <c r="H302" i="4"/>
  <c r="D302" i="4"/>
  <c r="G302" i="4"/>
  <c r="C302" i="4"/>
  <c r="J310" i="4"/>
  <c r="F310" i="4"/>
  <c r="B310" i="4"/>
  <c r="I310" i="4"/>
  <c r="E310" i="4"/>
  <c r="H310" i="4"/>
  <c r="D310" i="4"/>
  <c r="G310" i="4"/>
  <c r="C310" i="4"/>
  <c r="J318" i="4"/>
  <c r="F318" i="4"/>
  <c r="B318" i="4"/>
  <c r="I318" i="4"/>
  <c r="E318" i="4"/>
  <c r="H318" i="4"/>
  <c r="D318" i="4"/>
  <c r="G318" i="4"/>
  <c r="C318" i="4"/>
  <c r="J344" i="4"/>
  <c r="F344" i="4"/>
  <c r="B344" i="4"/>
  <c r="H344" i="4"/>
  <c r="D344" i="4"/>
  <c r="G344" i="4"/>
  <c r="E344" i="4"/>
  <c r="C344" i="4"/>
  <c r="I344" i="4"/>
  <c r="G326" i="4"/>
  <c r="C326" i="4"/>
  <c r="I326" i="4"/>
  <c r="E326" i="4"/>
  <c r="D326" i="4"/>
  <c r="J326" i="4"/>
  <c r="B326" i="4"/>
  <c r="H326" i="4"/>
  <c r="F326" i="4"/>
  <c r="G334" i="4"/>
  <c r="C334" i="4"/>
  <c r="J334" i="4"/>
  <c r="F334" i="4"/>
  <c r="B334" i="4"/>
  <c r="I334" i="4"/>
  <c r="E334" i="4"/>
  <c r="H334" i="4"/>
  <c r="D334" i="4"/>
  <c r="H345" i="4"/>
  <c r="D345" i="4"/>
  <c r="J345" i="4"/>
  <c r="F345" i="4"/>
  <c r="B345" i="4"/>
  <c r="E345" i="4"/>
  <c r="C345" i="4"/>
  <c r="I345" i="4"/>
  <c r="G345" i="4"/>
  <c r="H361" i="4"/>
  <c r="D361" i="4"/>
  <c r="J361" i="4"/>
  <c r="F361" i="4"/>
  <c r="B361" i="4"/>
  <c r="E361" i="4"/>
  <c r="C361" i="4"/>
  <c r="I361" i="4"/>
  <c r="G361" i="4"/>
  <c r="J350" i="4"/>
  <c r="F350" i="4"/>
  <c r="B350" i="4"/>
  <c r="H350" i="4"/>
  <c r="D350" i="4"/>
  <c r="C350" i="4"/>
  <c r="I350" i="4"/>
  <c r="G350" i="4"/>
  <c r="E350" i="4"/>
  <c r="J366" i="4"/>
  <c r="F366" i="4"/>
  <c r="B366" i="4"/>
  <c r="H366" i="4"/>
  <c r="D366" i="4"/>
  <c r="C366" i="4"/>
  <c r="I366" i="4"/>
  <c r="G366" i="4"/>
  <c r="E366" i="4"/>
  <c r="I325" i="4"/>
  <c r="E325" i="4"/>
  <c r="G325" i="4"/>
  <c r="C325" i="4"/>
  <c r="F325" i="4"/>
  <c r="D325" i="4"/>
  <c r="J325" i="4"/>
  <c r="B325" i="4"/>
  <c r="H325" i="4"/>
  <c r="I333" i="4"/>
  <c r="E333" i="4"/>
  <c r="H333" i="4"/>
  <c r="G333" i="4"/>
  <c r="C333" i="4"/>
  <c r="F333" i="4"/>
  <c r="D333" i="4"/>
  <c r="B333" i="4"/>
  <c r="J333" i="4"/>
  <c r="H343" i="4"/>
  <c r="D343" i="4"/>
  <c r="J343" i="4"/>
  <c r="F343" i="4"/>
  <c r="B343" i="4"/>
  <c r="I343" i="4"/>
  <c r="G343" i="4"/>
  <c r="E343" i="4"/>
  <c r="C343" i="4"/>
  <c r="H359" i="4"/>
  <c r="D359" i="4"/>
  <c r="J359" i="4"/>
  <c r="F359" i="4"/>
  <c r="B359" i="4"/>
  <c r="I359" i="4"/>
  <c r="G359" i="4"/>
  <c r="E359" i="4"/>
  <c r="C359" i="4"/>
  <c r="J368" i="4"/>
  <c r="F368" i="4"/>
  <c r="B368" i="4"/>
  <c r="I368" i="4"/>
  <c r="E368" i="4"/>
  <c r="H368" i="4"/>
  <c r="D368" i="4"/>
  <c r="G368" i="4"/>
  <c r="C368" i="4"/>
  <c r="H128" i="4"/>
  <c r="D128" i="4"/>
  <c r="G128" i="4"/>
  <c r="C128" i="4"/>
  <c r="J128" i="4"/>
  <c r="F128" i="4"/>
  <c r="B128" i="4"/>
  <c r="E128" i="4"/>
  <c r="I128" i="4"/>
  <c r="H104" i="4"/>
  <c r="D104" i="4"/>
  <c r="G104" i="4"/>
  <c r="C104" i="4"/>
  <c r="J104" i="4"/>
  <c r="F104" i="4"/>
  <c r="B104" i="4"/>
  <c r="E104" i="4"/>
  <c r="I104" i="4"/>
  <c r="H80" i="4"/>
  <c r="D80" i="4"/>
  <c r="G80" i="4"/>
  <c r="C80" i="4"/>
  <c r="J80" i="4"/>
  <c r="F80" i="4"/>
  <c r="B80" i="4"/>
  <c r="E80" i="4"/>
  <c r="I80" i="4"/>
  <c r="H64" i="4"/>
  <c r="D64" i="4"/>
  <c r="G64" i="4"/>
  <c r="C64" i="4"/>
  <c r="J64" i="4"/>
  <c r="F64" i="4"/>
  <c r="B64" i="4"/>
  <c r="E64" i="4"/>
  <c r="I64" i="4"/>
  <c r="B41" i="4"/>
  <c r="D41" i="4"/>
  <c r="H198" i="4"/>
  <c r="D198" i="4"/>
  <c r="J198" i="4"/>
  <c r="F198" i="4"/>
  <c r="B198" i="4"/>
  <c r="G198" i="4"/>
  <c r="E198" i="4"/>
  <c r="C198" i="4"/>
  <c r="I198" i="4"/>
  <c r="H52" i="4"/>
  <c r="D52" i="4"/>
  <c r="J52" i="4"/>
  <c r="F52" i="4"/>
  <c r="B52" i="4"/>
  <c r="E52" i="4"/>
  <c r="C52" i="4"/>
  <c r="I52" i="4"/>
  <c r="G52" i="4"/>
  <c r="D44" i="4"/>
  <c r="B44" i="4"/>
  <c r="D36" i="4"/>
  <c r="B36" i="4"/>
  <c r="D19" i="4"/>
  <c r="B19" i="4"/>
  <c r="H82" i="4"/>
  <c r="D82" i="4"/>
  <c r="G82" i="4"/>
  <c r="C82" i="4"/>
  <c r="J82" i="4"/>
  <c r="F82" i="4"/>
  <c r="B82" i="4"/>
  <c r="E82" i="4"/>
  <c r="I82" i="4"/>
  <c r="D30" i="4"/>
  <c r="B30" i="4"/>
  <c r="J57" i="4"/>
  <c r="F57" i="4"/>
  <c r="B57" i="4"/>
  <c r="I57" i="4"/>
  <c r="E57" i="4"/>
  <c r="H57" i="4"/>
  <c r="D57" i="4"/>
  <c r="G57" i="4"/>
  <c r="C57" i="4"/>
  <c r="J81" i="4"/>
  <c r="F81" i="4"/>
  <c r="B81" i="4"/>
  <c r="I81" i="4"/>
  <c r="E81" i="4"/>
  <c r="H81" i="4"/>
  <c r="D81" i="4"/>
  <c r="G81" i="4"/>
  <c r="C81" i="4"/>
  <c r="J113" i="4"/>
  <c r="F113" i="4"/>
  <c r="B113" i="4"/>
  <c r="I113" i="4"/>
  <c r="E113" i="4"/>
  <c r="H113" i="4"/>
  <c r="D113" i="4"/>
  <c r="G113" i="4"/>
  <c r="C113" i="4"/>
  <c r="J137" i="4"/>
  <c r="F137" i="4"/>
  <c r="B137" i="4"/>
  <c r="I137" i="4"/>
  <c r="E137" i="4"/>
  <c r="H137" i="4"/>
  <c r="D137" i="4"/>
  <c r="G137" i="4"/>
  <c r="C137" i="4"/>
  <c r="G165" i="4"/>
  <c r="C165" i="4"/>
  <c r="J165" i="4"/>
  <c r="F165" i="4"/>
  <c r="B165" i="4"/>
  <c r="I165" i="4"/>
  <c r="E165" i="4"/>
  <c r="H165" i="4"/>
  <c r="D165" i="4"/>
  <c r="G173" i="4"/>
  <c r="C173" i="4"/>
  <c r="J173" i="4"/>
  <c r="F173" i="4"/>
  <c r="B173" i="4"/>
  <c r="I173" i="4"/>
  <c r="E173" i="4"/>
  <c r="H173" i="4"/>
  <c r="D173" i="4"/>
  <c r="H216" i="4"/>
  <c r="D216" i="4"/>
  <c r="G216" i="4"/>
  <c r="C216" i="4"/>
  <c r="J216" i="4"/>
  <c r="F216" i="4"/>
  <c r="B216" i="4"/>
  <c r="E216" i="4"/>
  <c r="I216" i="4"/>
  <c r="I156" i="4"/>
  <c r="E156" i="4"/>
  <c r="H156" i="4"/>
  <c r="D156" i="4"/>
  <c r="G156" i="4"/>
  <c r="C156" i="4"/>
  <c r="J156" i="4"/>
  <c r="F156" i="4"/>
  <c r="B156" i="4"/>
  <c r="I180" i="4"/>
  <c r="E180" i="4"/>
  <c r="H180" i="4"/>
  <c r="D180" i="4"/>
  <c r="G180" i="4"/>
  <c r="C180" i="4"/>
  <c r="J180" i="4"/>
  <c r="F180" i="4"/>
  <c r="B180" i="4"/>
  <c r="G234" i="4"/>
  <c r="C234" i="4"/>
  <c r="J234" i="4"/>
  <c r="E234" i="4"/>
  <c r="I234" i="4"/>
  <c r="D234" i="4"/>
  <c r="H234" i="4"/>
  <c r="B234" i="4"/>
  <c r="F234" i="4"/>
  <c r="G248" i="4"/>
  <c r="C248" i="4"/>
  <c r="I248" i="4"/>
  <c r="E248" i="4"/>
  <c r="J248" i="4"/>
  <c r="B248" i="4"/>
  <c r="H248" i="4"/>
  <c r="F248" i="4"/>
  <c r="D248" i="4"/>
  <c r="G272" i="4"/>
  <c r="C272" i="4"/>
  <c r="J272" i="4"/>
  <c r="F272" i="4"/>
  <c r="B272" i="4"/>
  <c r="I272" i="4"/>
  <c r="E272" i="4"/>
  <c r="H272" i="4"/>
  <c r="D272" i="4"/>
  <c r="H307" i="4"/>
  <c r="D307" i="4"/>
  <c r="G307" i="4"/>
  <c r="C307" i="4"/>
  <c r="J307" i="4"/>
  <c r="F307" i="4"/>
  <c r="B307" i="4"/>
  <c r="I307" i="4"/>
  <c r="E307" i="4"/>
  <c r="I237" i="4"/>
  <c r="E237" i="4"/>
  <c r="G237" i="4"/>
  <c r="C237" i="4"/>
  <c r="H237" i="4"/>
  <c r="F237" i="4"/>
  <c r="D237" i="4"/>
  <c r="J237" i="4"/>
  <c r="B237" i="4"/>
  <c r="I269" i="4"/>
  <c r="E269" i="4"/>
  <c r="H269" i="4"/>
  <c r="D269" i="4"/>
  <c r="G269" i="4"/>
  <c r="C269" i="4"/>
  <c r="F269" i="4"/>
  <c r="B269" i="4"/>
  <c r="J269" i="4"/>
  <c r="I285" i="4"/>
  <c r="E285" i="4"/>
  <c r="H285" i="4"/>
  <c r="D285" i="4"/>
  <c r="G285" i="4"/>
  <c r="C285" i="4"/>
  <c r="F285" i="4"/>
  <c r="B285" i="4"/>
  <c r="J285" i="4"/>
  <c r="J308" i="4"/>
  <c r="F308" i="4"/>
  <c r="B308" i="4"/>
  <c r="I308" i="4"/>
  <c r="E308" i="4"/>
  <c r="H308" i="4"/>
  <c r="D308" i="4"/>
  <c r="G308" i="4"/>
  <c r="C308" i="4"/>
  <c r="G324" i="4"/>
  <c r="C324" i="4"/>
  <c r="I324" i="4"/>
  <c r="E324" i="4"/>
  <c r="H324" i="4"/>
  <c r="F324" i="4"/>
  <c r="D324" i="4"/>
  <c r="B324" i="4"/>
  <c r="J324" i="4"/>
  <c r="J362" i="4"/>
  <c r="F362" i="4"/>
  <c r="B362" i="4"/>
  <c r="H362" i="4"/>
  <c r="D362" i="4"/>
  <c r="C362" i="4"/>
  <c r="I362" i="4"/>
  <c r="G362" i="4"/>
  <c r="E362" i="4"/>
  <c r="H339" i="4"/>
  <c r="D339" i="4"/>
  <c r="J339" i="4"/>
  <c r="F339" i="4"/>
  <c r="B339" i="4"/>
  <c r="I339" i="4"/>
  <c r="G339" i="4"/>
  <c r="E339" i="4"/>
  <c r="C339" i="4"/>
  <c r="H371" i="4"/>
  <c r="D371" i="4"/>
  <c r="G371" i="4"/>
  <c r="C371" i="4"/>
  <c r="J371" i="4"/>
  <c r="F371" i="4"/>
  <c r="B371" i="4"/>
  <c r="I371" i="4"/>
  <c r="E371" i="4"/>
  <c r="H88" i="4"/>
  <c r="D88" i="4"/>
  <c r="G88" i="4"/>
  <c r="C88" i="4"/>
  <c r="J88" i="4"/>
  <c r="F88" i="4"/>
  <c r="B88" i="4"/>
  <c r="E88" i="4"/>
  <c r="I88" i="4"/>
  <c r="H110" i="4"/>
  <c r="D110" i="4"/>
  <c r="G110" i="4"/>
  <c r="C110" i="4"/>
  <c r="J110" i="4"/>
  <c r="F110" i="4"/>
  <c r="B110" i="4"/>
  <c r="I110" i="4"/>
  <c r="E110" i="4"/>
  <c r="D21" i="4"/>
  <c r="B21" i="4"/>
  <c r="H98" i="4"/>
  <c r="D98" i="4"/>
  <c r="G98" i="4"/>
  <c r="C98" i="4"/>
  <c r="J98" i="4"/>
  <c r="F98" i="4"/>
  <c r="B98" i="4"/>
  <c r="I98" i="4"/>
  <c r="E98" i="4"/>
  <c r="D34" i="4"/>
  <c r="B34" i="4"/>
  <c r="H212" i="4"/>
  <c r="D212" i="4"/>
  <c r="G212" i="4"/>
  <c r="C212" i="4"/>
  <c r="J212" i="4"/>
  <c r="F212" i="4"/>
  <c r="B212" i="4"/>
  <c r="I212" i="4"/>
  <c r="E212" i="4"/>
  <c r="J69" i="4"/>
  <c r="F69" i="4"/>
  <c r="B69" i="4"/>
  <c r="I69" i="4"/>
  <c r="E69" i="4"/>
  <c r="H69" i="4"/>
  <c r="D69" i="4"/>
  <c r="C69" i="4"/>
  <c r="G69" i="4"/>
  <c r="J85" i="4"/>
  <c r="F85" i="4"/>
  <c r="B85" i="4"/>
  <c r="I85" i="4"/>
  <c r="E85" i="4"/>
  <c r="H85" i="4"/>
  <c r="D85" i="4"/>
  <c r="C85" i="4"/>
  <c r="G85" i="4"/>
  <c r="J101" i="4"/>
  <c r="F101" i="4"/>
  <c r="B101" i="4"/>
  <c r="I101" i="4"/>
  <c r="E101" i="4"/>
  <c r="H101" i="4"/>
  <c r="D101" i="4"/>
  <c r="C101" i="4"/>
  <c r="G101" i="4"/>
  <c r="J117" i="4"/>
  <c r="F117" i="4"/>
  <c r="B117" i="4"/>
  <c r="I117" i="4"/>
  <c r="E117" i="4"/>
  <c r="H117" i="4"/>
  <c r="D117" i="4"/>
  <c r="C117" i="4"/>
  <c r="G117" i="4"/>
  <c r="H190" i="4"/>
  <c r="D190" i="4"/>
  <c r="J190" i="4"/>
  <c r="F190" i="4"/>
  <c r="B190" i="4"/>
  <c r="G190" i="4"/>
  <c r="E190" i="4"/>
  <c r="C190" i="4"/>
  <c r="I190" i="4"/>
  <c r="G145" i="4"/>
  <c r="C145" i="4"/>
  <c r="J145" i="4"/>
  <c r="F145" i="4"/>
  <c r="B145" i="4"/>
  <c r="I145" i="4"/>
  <c r="E145" i="4"/>
  <c r="H145" i="4"/>
  <c r="D145" i="4"/>
  <c r="G161" i="4"/>
  <c r="C161" i="4"/>
  <c r="J161" i="4"/>
  <c r="F161" i="4"/>
  <c r="B161" i="4"/>
  <c r="I161" i="4"/>
  <c r="E161" i="4"/>
  <c r="H161" i="4"/>
  <c r="D161" i="4"/>
  <c r="G177" i="4"/>
  <c r="C177" i="4"/>
  <c r="J177" i="4"/>
  <c r="F177" i="4"/>
  <c r="B177" i="4"/>
  <c r="I177" i="4"/>
  <c r="E177" i="4"/>
  <c r="H177" i="4"/>
  <c r="D177" i="4"/>
  <c r="G185" i="4"/>
  <c r="C185" i="4"/>
  <c r="J185" i="4"/>
  <c r="F185" i="4"/>
  <c r="B185" i="4"/>
  <c r="I185" i="4"/>
  <c r="E185" i="4"/>
  <c r="H185" i="4"/>
  <c r="D185" i="4"/>
  <c r="J199" i="4"/>
  <c r="F199" i="4"/>
  <c r="B199" i="4"/>
  <c r="H199" i="4"/>
  <c r="D199" i="4"/>
  <c r="E199" i="4"/>
  <c r="C199" i="4"/>
  <c r="I199" i="4"/>
  <c r="G199" i="4"/>
  <c r="H214" i="4"/>
  <c r="D214" i="4"/>
  <c r="G214" i="4"/>
  <c r="C214" i="4"/>
  <c r="J214" i="4"/>
  <c r="F214" i="4"/>
  <c r="B214" i="4"/>
  <c r="I214" i="4"/>
  <c r="E214" i="4"/>
  <c r="H188" i="4"/>
  <c r="D188" i="4"/>
  <c r="J188" i="4"/>
  <c r="F188" i="4"/>
  <c r="B188" i="4"/>
  <c r="C188" i="4"/>
  <c r="I188" i="4"/>
  <c r="G188" i="4"/>
  <c r="E188" i="4"/>
  <c r="H204" i="4"/>
  <c r="D204" i="4"/>
  <c r="J204" i="4"/>
  <c r="F204" i="4"/>
  <c r="B204" i="4"/>
  <c r="C204" i="4"/>
  <c r="I204" i="4"/>
  <c r="G204" i="4"/>
  <c r="E204" i="4"/>
  <c r="H232" i="4"/>
  <c r="D232" i="4"/>
  <c r="G232" i="4"/>
  <c r="C232" i="4"/>
  <c r="J232" i="4"/>
  <c r="F232" i="4"/>
  <c r="B232" i="4"/>
  <c r="E232" i="4"/>
  <c r="I232" i="4"/>
  <c r="I144" i="4"/>
  <c r="E144" i="4"/>
  <c r="H144" i="4"/>
  <c r="D144" i="4"/>
  <c r="G144" i="4"/>
  <c r="C144" i="4"/>
  <c r="B144" i="4"/>
  <c r="J144" i="4"/>
  <c r="F144" i="4"/>
  <c r="I152" i="4"/>
  <c r="E152" i="4"/>
  <c r="H152" i="4"/>
  <c r="D152" i="4"/>
  <c r="G152" i="4"/>
  <c r="C152" i="4"/>
  <c r="B152" i="4"/>
  <c r="J152" i="4"/>
  <c r="F152" i="4"/>
  <c r="I160" i="4"/>
  <c r="E160" i="4"/>
  <c r="H160" i="4"/>
  <c r="D160" i="4"/>
  <c r="G160" i="4"/>
  <c r="C160" i="4"/>
  <c r="B160" i="4"/>
  <c r="J160" i="4"/>
  <c r="F160" i="4"/>
  <c r="I168" i="4"/>
  <c r="E168" i="4"/>
  <c r="H168" i="4"/>
  <c r="D168" i="4"/>
  <c r="G168" i="4"/>
  <c r="C168" i="4"/>
  <c r="B168" i="4"/>
  <c r="J168" i="4"/>
  <c r="F168" i="4"/>
  <c r="I176" i="4"/>
  <c r="E176" i="4"/>
  <c r="H176" i="4"/>
  <c r="D176" i="4"/>
  <c r="G176" i="4"/>
  <c r="C176" i="4"/>
  <c r="B176" i="4"/>
  <c r="J176" i="4"/>
  <c r="F176" i="4"/>
  <c r="I184" i="4"/>
  <c r="E184" i="4"/>
  <c r="H184" i="4"/>
  <c r="D184" i="4"/>
  <c r="G184" i="4"/>
  <c r="C184" i="4"/>
  <c r="B184" i="4"/>
  <c r="J184" i="4"/>
  <c r="F184" i="4"/>
  <c r="J197" i="4"/>
  <c r="F197" i="4"/>
  <c r="B197" i="4"/>
  <c r="H197" i="4"/>
  <c r="D197" i="4"/>
  <c r="I197" i="4"/>
  <c r="G197" i="4"/>
  <c r="E197" i="4"/>
  <c r="C197" i="4"/>
  <c r="H218" i="4"/>
  <c r="D218" i="4"/>
  <c r="G218" i="4"/>
  <c r="C218" i="4"/>
  <c r="J218" i="4"/>
  <c r="F218" i="4"/>
  <c r="B218" i="4"/>
  <c r="I218" i="4"/>
  <c r="E218" i="4"/>
  <c r="J215" i="4"/>
  <c r="F215" i="4"/>
  <c r="B215" i="4"/>
  <c r="I215" i="4"/>
  <c r="E215" i="4"/>
  <c r="H215" i="4"/>
  <c r="D215" i="4"/>
  <c r="G215" i="4"/>
  <c r="C215" i="4"/>
  <c r="J223" i="4"/>
  <c r="F223" i="4"/>
  <c r="B223" i="4"/>
  <c r="I223" i="4"/>
  <c r="E223" i="4"/>
  <c r="H223" i="4"/>
  <c r="D223" i="4"/>
  <c r="G223" i="4"/>
  <c r="C223" i="4"/>
  <c r="J231" i="4"/>
  <c r="F231" i="4"/>
  <c r="B231" i="4"/>
  <c r="I231" i="4"/>
  <c r="E231" i="4"/>
  <c r="H231" i="4"/>
  <c r="D231" i="4"/>
  <c r="G231" i="4"/>
  <c r="C231" i="4"/>
  <c r="G236" i="4"/>
  <c r="C236" i="4"/>
  <c r="I236" i="4"/>
  <c r="E236" i="4"/>
  <c r="J236" i="4"/>
  <c r="B236" i="4"/>
  <c r="H236" i="4"/>
  <c r="F236" i="4"/>
  <c r="D236" i="4"/>
  <c r="G244" i="4"/>
  <c r="C244" i="4"/>
  <c r="I244" i="4"/>
  <c r="E244" i="4"/>
  <c r="J244" i="4"/>
  <c r="B244" i="4"/>
  <c r="H244" i="4"/>
  <c r="F244" i="4"/>
  <c r="D244" i="4"/>
  <c r="G252" i="4"/>
  <c r="C252" i="4"/>
  <c r="J252" i="4"/>
  <c r="F252" i="4"/>
  <c r="B252" i="4"/>
  <c r="I252" i="4"/>
  <c r="E252" i="4"/>
  <c r="H252" i="4"/>
  <c r="D252" i="4"/>
  <c r="G260" i="4"/>
  <c r="C260" i="4"/>
  <c r="J260" i="4"/>
  <c r="F260" i="4"/>
  <c r="B260" i="4"/>
  <c r="I260" i="4"/>
  <c r="E260" i="4"/>
  <c r="H260" i="4"/>
  <c r="D260" i="4"/>
  <c r="G268" i="4"/>
  <c r="C268" i="4"/>
  <c r="J268" i="4"/>
  <c r="F268" i="4"/>
  <c r="B268" i="4"/>
  <c r="I268" i="4"/>
  <c r="E268" i="4"/>
  <c r="H268" i="4"/>
  <c r="D268" i="4"/>
  <c r="G276" i="4"/>
  <c r="C276" i="4"/>
  <c r="J276" i="4"/>
  <c r="F276" i="4"/>
  <c r="B276" i="4"/>
  <c r="I276" i="4"/>
  <c r="E276" i="4"/>
  <c r="H276" i="4"/>
  <c r="D276" i="4"/>
  <c r="G284" i="4"/>
  <c r="C284" i="4"/>
  <c r="J284" i="4"/>
  <c r="F284" i="4"/>
  <c r="B284" i="4"/>
  <c r="I284" i="4"/>
  <c r="E284" i="4"/>
  <c r="H284" i="4"/>
  <c r="D284" i="4"/>
  <c r="H297" i="4"/>
  <c r="D297" i="4"/>
  <c r="J297" i="4"/>
  <c r="F297" i="4"/>
  <c r="B297" i="4"/>
  <c r="E297" i="4"/>
  <c r="C297" i="4"/>
  <c r="I297" i="4"/>
  <c r="G297" i="4"/>
  <c r="J348" i="4"/>
  <c r="F348" i="4"/>
  <c r="B348" i="4"/>
  <c r="H348" i="4"/>
  <c r="D348" i="4"/>
  <c r="G348" i="4"/>
  <c r="E348" i="4"/>
  <c r="C348" i="4"/>
  <c r="I348" i="4"/>
  <c r="J298" i="4"/>
  <c r="F298" i="4"/>
  <c r="B298" i="4"/>
  <c r="I298" i="4"/>
  <c r="E298" i="4"/>
  <c r="H298" i="4"/>
  <c r="D298" i="4"/>
  <c r="C298" i="4"/>
  <c r="G298" i="4"/>
  <c r="J364" i="4"/>
  <c r="F364" i="4"/>
  <c r="B364" i="4"/>
  <c r="H364" i="4"/>
  <c r="D364" i="4"/>
  <c r="G364" i="4"/>
  <c r="E364" i="4"/>
  <c r="C364" i="4"/>
  <c r="I364" i="4"/>
  <c r="I241" i="4"/>
  <c r="E241" i="4"/>
  <c r="G241" i="4"/>
  <c r="C241" i="4"/>
  <c r="H241" i="4"/>
  <c r="F241" i="4"/>
  <c r="D241" i="4"/>
  <c r="J241" i="4"/>
  <c r="B241" i="4"/>
  <c r="I249" i="4"/>
  <c r="E249" i="4"/>
  <c r="H249" i="4"/>
  <c r="D249" i="4"/>
  <c r="G249" i="4"/>
  <c r="C249" i="4"/>
  <c r="J249" i="4"/>
  <c r="F249" i="4"/>
  <c r="B249" i="4"/>
  <c r="I257" i="4"/>
  <c r="E257" i="4"/>
  <c r="H257" i="4"/>
  <c r="D257" i="4"/>
  <c r="G257" i="4"/>
  <c r="C257" i="4"/>
  <c r="J257" i="4"/>
  <c r="F257" i="4"/>
  <c r="B257" i="4"/>
  <c r="I265" i="4"/>
  <c r="E265" i="4"/>
  <c r="H265" i="4"/>
  <c r="D265" i="4"/>
  <c r="G265" i="4"/>
  <c r="C265" i="4"/>
  <c r="J265" i="4"/>
  <c r="F265" i="4"/>
  <c r="B265" i="4"/>
  <c r="I273" i="4"/>
  <c r="E273" i="4"/>
  <c r="H273" i="4"/>
  <c r="D273" i="4"/>
  <c r="G273" i="4"/>
  <c r="C273" i="4"/>
  <c r="J273" i="4"/>
  <c r="F273" i="4"/>
  <c r="B273" i="4"/>
  <c r="I281" i="4"/>
  <c r="E281" i="4"/>
  <c r="H281" i="4"/>
  <c r="D281" i="4"/>
  <c r="G281" i="4"/>
  <c r="C281" i="4"/>
  <c r="J281" i="4"/>
  <c r="F281" i="4"/>
  <c r="B281" i="4"/>
  <c r="H291" i="4"/>
  <c r="D291" i="4"/>
  <c r="J291" i="4"/>
  <c r="F291" i="4"/>
  <c r="B291" i="4"/>
  <c r="I291" i="4"/>
  <c r="G291" i="4"/>
  <c r="E291" i="4"/>
  <c r="C291" i="4"/>
  <c r="H319" i="4"/>
  <c r="D319" i="4"/>
  <c r="G319" i="4"/>
  <c r="C319" i="4"/>
  <c r="J319" i="4"/>
  <c r="F319" i="4"/>
  <c r="B319" i="4"/>
  <c r="I319" i="4"/>
  <c r="E319" i="4"/>
  <c r="J304" i="4"/>
  <c r="F304" i="4"/>
  <c r="B304" i="4"/>
  <c r="I304" i="4"/>
  <c r="E304" i="4"/>
  <c r="H304" i="4"/>
  <c r="D304" i="4"/>
  <c r="G304" i="4"/>
  <c r="C304" i="4"/>
  <c r="J312" i="4"/>
  <c r="F312" i="4"/>
  <c r="B312" i="4"/>
  <c r="I312" i="4"/>
  <c r="E312" i="4"/>
  <c r="H312" i="4"/>
  <c r="D312" i="4"/>
  <c r="G312" i="4"/>
  <c r="C312" i="4"/>
  <c r="G320" i="4"/>
  <c r="C320" i="4"/>
  <c r="I320" i="4"/>
  <c r="H320" i="4"/>
  <c r="B320" i="4"/>
  <c r="F320" i="4"/>
  <c r="E320" i="4"/>
  <c r="J320" i="4"/>
  <c r="D320" i="4"/>
  <c r="J360" i="4"/>
  <c r="F360" i="4"/>
  <c r="B360" i="4"/>
  <c r="H360" i="4"/>
  <c r="D360" i="4"/>
  <c r="G360" i="4"/>
  <c r="E360" i="4"/>
  <c r="C360" i="4"/>
  <c r="I360" i="4"/>
  <c r="G328" i="4"/>
  <c r="C328" i="4"/>
  <c r="I328" i="4"/>
  <c r="E328" i="4"/>
  <c r="H328" i="4"/>
  <c r="F328" i="4"/>
  <c r="D328" i="4"/>
  <c r="J328" i="4"/>
  <c r="B328" i="4"/>
  <c r="G336" i="4"/>
  <c r="C336" i="4"/>
  <c r="J336" i="4"/>
  <c r="F336" i="4"/>
  <c r="B336" i="4"/>
  <c r="I336" i="4"/>
  <c r="E336" i="4"/>
  <c r="H336" i="4"/>
  <c r="D336" i="4"/>
  <c r="H349" i="4"/>
  <c r="D349" i="4"/>
  <c r="J349" i="4"/>
  <c r="F349" i="4"/>
  <c r="B349" i="4"/>
  <c r="E349" i="4"/>
  <c r="C349" i="4"/>
  <c r="I349" i="4"/>
  <c r="G349" i="4"/>
  <c r="H365" i="4"/>
  <c r="D365" i="4"/>
  <c r="J365" i="4"/>
  <c r="F365" i="4"/>
  <c r="B365" i="4"/>
  <c r="E365" i="4"/>
  <c r="C365" i="4"/>
  <c r="I365" i="4"/>
  <c r="G365" i="4"/>
  <c r="J354" i="4"/>
  <c r="F354" i="4"/>
  <c r="B354" i="4"/>
  <c r="H354" i="4"/>
  <c r="D354" i="4"/>
  <c r="C354" i="4"/>
  <c r="I354" i="4"/>
  <c r="G354" i="4"/>
  <c r="E354" i="4"/>
  <c r="H369" i="4"/>
  <c r="D369" i="4"/>
  <c r="G369" i="4"/>
  <c r="C369" i="4"/>
  <c r="J369" i="4"/>
  <c r="F369" i="4"/>
  <c r="B369" i="4"/>
  <c r="E369" i="4"/>
  <c r="I369" i="4"/>
  <c r="I327" i="4"/>
  <c r="E327" i="4"/>
  <c r="G327" i="4"/>
  <c r="C327" i="4"/>
  <c r="J327" i="4"/>
  <c r="B327" i="4"/>
  <c r="H327" i="4"/>
  <c r="F327" i="4"/>
  <c r="D327" i="4"/>
  <c r="I335" i="4"/>
  <c r="E335" i="4"/>
  <c r="H335" i="4"/>
  <c r="D335" i="4"/>
  <c r="G335" i="4"/>
  <c r="C335" i="4"/>
  <c r="B335" i="4"/>
  <c r="J335" i="4"/>
  <c r="F335" i="4"/>
  <c r="H347" i="4"/>
  <c r="D347" i="4"/>
  <c r="J347" i="4"/>
  <c r="F347" i="4"/>
  <c r="B347" i="4"/>
  <c r="I347" i="4"/>
  <c r="G347" i="4"/>
  <c r="E347" i="4"/>
  <c r="C347" i="4"/>
  <c r="H363" i="4"/>
  <c r="D363" i="4"/>
  <c r="J363" i="4"/>
  <c r="F363" i="4"/>
  <c r="B363" i="4"/>
  <c r="I363" i="4"/>
  <c r="G363" i="4"/>
  <c r="E363" i="4"/>
  <c r="C363" i="4"/>
  <c r="J370" i="4"/>
  <c r="F370" i="4"/>
  <c r="B370" i="4"/>
  <c r="I370" i="4"/>
  <c r="E370" i="4"/>
  <c r="H370" i="4"/>
  <c r="D370" i="4"/>
  <c r="G370" i="4"/>
  <c r="C370" i="4"/>
  <c r="H120" i="4"/>
  <c r="D120" i="4"/>
  <c r="G120" i="4"/>
  <c r="C120" i="4"/>
  <c r="J120" i="4"/>
  <c r="F120" i="4"/>
  <c r="B120" i="4"/>
  <c r="E120" i="4"/>
  <c r="I120" i="4"/>
  <c r="H96" i="4"/>
  <c r="D96" i="4"/>
  <c r="G96" i="4"/>
  <c r="C96" i="4"/>
  <c r="J96" i="4"/>
  <c r="F96" i="4"/>
  <c r="B96" i="4"/>
  <c r="E96" i="4"/>
  <c r="I96" i="4"/>
  <c r="J49" i="4"/>
  <c r="F49" i="4"/>
  <c r="B49" i="4"/>
  <c r="H49" i="4"/>
  <c r="D49" i="4"/>
  <c r="C49" i="4"/>
  <c r="E49" i="4"/>
  <c r="I49" i="4"/>
  <c r="G49" i="4"/>
  <c r="B37" i="4"/>
  <c r="D37" i="4"/>
  <c r="B29" i="4"/>
  <c r="D29" i="4"/>
  <c r="H134" i="4"/>
  <c r="D134" i="4"/>
  <c r="G134" i="4"/>
  <c r="C134" i="4"/>
  <c r="J134" i="4"/>
  <c r="F134" i="4"/>
  <c r="B134" i="4"/>
  <c r="I134" i="4"/>
  <c r="E134" i="4"/>
  <c r="H118" i="4"/>
  <c r="D118" i="4"/>
  <c r="G118" i="4"/>
  <c r="C118" i="4"/>
  <c r="J118" i="4"/>
  <c r="F118" i="4"/>
  <c r="B118" i="4"/>
  <c r="I118" i="4"/>
  <c r="E118" i="4"/>
  <c r="H102" i="4"/>
  <c r="D102" i="4"/>
  <c r="G102" i="4"/>
  <c r="C102" i="4"/>
  <c r="J102" i="4"/>
  <c r="F102" i="4"/>
  <c r="B102" i="4"/>
  <c r="I102" i="4"/>
  <c r="E102" i="4"/>
  <c r="H86" i="4"/>
  <c r="D86" i="4"/>
  <c r="G86" i="4"/>
  <c r="C86" i="4"/>
  <c r="J86" i="4"/>
  <c r="F86" i="4"/>
  <c r="B86" i="4"/>
  <c r="I86" i="4"/>
  <c r="E86" i="4"/>
  <c r="H70" i="4"/>
  <c r="D70" i="4"/>
  <c r="G70" i="4"/>
  <c r="C70" i="4"/>
  <c r="J70" i="4"/>
  <c r="F70" i="4"/>
  <c r="B70" i="4"/>
  <c r="I70" i="4"/>
  <c r="E70" i="4"/>
  <c r="D24" i="4"/>
  <c r="B24" i="4"/>
  <c r="D17" i="4"/>
  <c r="B17" i="4"/>
  <c r="H114" i="4"/>
  <c r="D114" i="4"/>
  <c r="G114" i="4"/>
  <c r="C114" i="4"/>
  <c r="J114" i="4"/>
  <c r="F114" i="4"/>
  <c r="B114" i="4"/>
  <c r="I114" i="4"/>
  <c r="E114" i="4"/>
  <c r="D46" i="4"/>
  <c r="B46" i="4"/>
  <c r="D22" i="4"/>
  <c r="B22" i="4"/>
  <c r="J65" i="4"/>
  <c r="F65" i="4"/>
  <c r="B65" i="4"/>
  <c r="I65" i="4"/>
  <c r="E65" i="4"/>
  <c r="H65" i="4"/>
  <c r="D65" i="4"/>
  <c r="G65" i="4"/>
  <c r="C65" i="4"/>
  <c r="J89" i="4"/>
  <c r="F89" i="4"/>
  <c r="B89" i="4"/>
  <c r="I89" i="4"/>
  <c r="E89" i="4"/>
  <c r="H89" i="4"/>
  <c r="D89" i="4"/>
  <c r="G89" i="4"/>
  <c r="C89" i="4"/>
  <c r="J105" i="4"/>
  <c r="F105" i="4"/>
  <c r="B105" i="4"/>
  <c r="I105" i="4"/>
  <c r="E105" i="4"/>
  <c r="H105" i="4"/>
  <c r="D105" i="4"/>
  <c r="G105" i="4"/>
  <c r="C105" i="4"/>
  <c r="J129" i="4"/>
  <c r="F129" i="4"/>
  <c r="B129" i="4"/>
  <c r="I129" i="4"/>
  <c r="E129" i="4"/>
  <c r="H129" i="4"/>
  <c r="D129" i="4"/>
  <c r="G129" i="4"/>
  <c r="C129" i="4"/>
  <c r="G141" i="4"/>
  <c r="C141" i="4"/>
  <c r="I141" i="4"/>
  <c r="E141" i="4"/>
  <c r="F141" i="4"/>
  <c r="D141" i="4"/>
  <c r="J141" i="4"/>
  <c r="B141" i="4"/>
  <c r="H141" i="4"/>
  <c r="G149" i="4"/>
  <c r="C149" i="4"/>
  <c r="J149" i="4"/>
  <c r="F149" i="4"/>
  <c r="B149" i="4"/>
  <c r="I149" i="4"/>
  <c r="E149" i="4"/>
  <c r="H149" i="4"/>
  <c r="D149" i="4"/>
  <c r="J191" i="4"/>
  <c r="F191" i="4"/>
  <c r="B191" i="4"/>
  <c r="H191" i="4"/>
  <c r="D191" i="4"/>
  <c r="E191" i="4"/>
  <c r="C191" i="4"/>
  <c r="I191" i="4"/>
  <c r="G191" i="4"/>
  <c r="H230" i="4"/>
  <c r="D230" i="4"/>
  <c r="G230" i="4"/>
  <c r="C230" i="4"/>
  <c r="J230" i="4"/>
  <c r="F230" i="4"/>
  <c r="B230" i="4"/>
  <c r="I230" i="4"/>
  <c r="E230" i="4"/>
  <c r="I148" i="4"/>
  <c r="E148" i="4"/>
  <c r="H148" i="4"/>
  <c r="D148" i="4"/>
  <c r="G148" i="4"/>
  <c r="C148" i="4"/>
  <c r="J148" i="4"/>
  <c r="F148" i="4"/>
  <c r="B148" i="4"/>
  <c r="I172" i="4"/>
  <c r="E172" i="4"/>
  <c r="H172" i="4"/>
  <c r="D172" i="4"/>
  <c r="G172" i="4"/>
  <c r="C172" i="4"/>
  <c r="J172" i="4"/>
  <c r="F172" i="4"/>
  <c r="B172" i="4"/>
  <c r="J205" i="4"/>
  <c r="F205" i="4"/>
  <c r="B205" i="4"/>
  <c r="H205" i="4"/>
  <c r="D205" i="4"/>
  <c r="I205" i="4"/>
  <c r="G205" i="4"/>
  <c r="E205" i="4"/>
  <c r="C205" i="4"/>
  <c r="J227" i="4"/>
  <c r="F227" i="4"/>
  <c r="B227" i="4"/>
  <c r="I227" i="4"/>
  <c r="E227" i="4"/>
  <c r="H227" i="4"/>
  <c r="D227" i="4"/>
  <c r="G227" i="4"/>
  <c r="C227" i="4"/>
  <c r="G240" i="4"/>
  <c r="C240" i="4"/>
  <c r="I240" i="4"/>
  <c r="E240" i="4"/>
  <c r="J240" i="4"/>
  <c r="B240" i="4"/>
  <c r="H240" i="4"/>
  <c r="F240" i="4"/>
  <c r="D240" i="4"/>
  <c r="G256" i="4"/>
  <c r="C256" i="4"/>
  <c r="J256" i="4"/>
  <c r="F256" i="4"/>
  <c r="B256" i="4"/>
  <c r="I256" i="4"/>
  <c r="E256" i="4"/>
  <c r="H256" i="4"/>
  <c r="D256" i="4"/>
  <c r="G280" i="4"/>
  <c r="C280" i="4"/>
  <c r="J280" i="4"/>
  <c r="F280" i="4"/>
  <c r="B280" i="4"/>
  <c r="I280" i="4"/>
  <c r="E280" i="4"/>
  <c r="H280" i="4"/>
  <c r="D280" i="4"/>
  <c r="J289" i="4"/>
  <c r="F289" i="4"/>
  <c r="B289" i="4"/>
  <c r="H289" i="4"/>
  <c r="C289" i="4"/>
  <c r="G289" i="4"/>
  <c r="E289" i="4"/>
  <c r="D289" i="4"/>
  <c r="I289" i="4"/>
  <c r="I245" i="4"/>
  <c r="E245" i="4"/>
  <c r="G245" i="4"/>
  <c r="C245" i="4"/>
  <c r="H245" i="4"/>
  <c r="F245" i="4"/>
  <c r="D245" i="4"/>
  <c r="J245" i="4"/>
  <c r="B245" i="4"/>
  <c r="I261" i="4"/>
  <c r="E261" i="4"/>
  <c r="H261" i="4"/>
  <c r="D261" i="4"/>
  <c r="G261" i="4"/>
  <c r="C261" i="4"/>
  <c r="F261" i="4"/>
  <c r="B261" i="4"/>
  <c r="J261" i="4"/>
  <c r="H303" i="4"/>
  <c r="D303" i="4"/>
  <c r="G303" i="4"/>
  <c r="C303" i="4"/>
  <c r="J303" i="4"/>
  <c r="F303" i="4"/>
  <c r="B303" i="4"/>
  <c r="I303" i="4"/>
  <c r="E303" i="4"/>
  <c r="J316" i="4"/>
  <c r="F316" i="4"/>
  <c r="B316" i="4"/>
  <c r="I316" i="4"/>
  <c r="E316" i="4"/>
  <c r="H316" i="4"/>
  <c r="D316" i="4"/>
  <c r="G316" i="4"/>
  <c r="C316" i="4"/>
  <c r="G332" i="4"/>
  <c r="C332" i="4"/>
  <c r="I332" i="4"/>
  <c r="E332" i="4"/>
  <c r="H332" i="4"/>
  <c r="F332" i="4"/>
  <c r="D332" i="4"/>
  <c r="J332" i="4"/>
  <c r="B332" i="4"/>
  <c r="J346" i="4"/>
  <c r="F346" i="4"/>
  <c r="B346" i="4"/>
  <c r="H346" i="4"/>
  <c r="D346" i="4"/>
  <c r="C346" i="4"/>
  <c r="I346" i="4"/>
  <c r="G346" i="4"/>
  <c r="E346" i="4"/>
  <c r="I323" i="4"/>
  <c r="E323" i="4"/>
  <c r="G323" i="4"/>
  <c r="C323" i="4"/>
  <c r="J323" i="4"/>
  <c r="B323" i="4"/>
  <c r="H323" i="4"/>
  <c r="F323" i="4"/>
  <c r="D323" i="4"/>
  <c r="B33" i="4"/>
  <c r="D33" i="4"/>
  <c r="H94" i="4"/>
  <c r="D94" i="4"/>
  <c r="G94" i="4"/>
  <c r="C94" i="4"/>
  <c r="J94" i="4"/>
  <c r="F94" i="4"/>
  <c r="B94" i="4"/>
  <c r="I94" i="4"/>
  <c r="E94" i="4"/>
  <c r="C13" i="4"/>
  <c r="H13" i="4" s="1"/>
  <c r="B13" i="4"/>
  <c r="D13" i="4"/>
  <c r="H130" i="4"/>
  <c r="D130" i="4"/>
  <c r="G130" i="4"/>
  <c r="C130" i="4"/>
  <c r="J130" i="4"/>
  <c r="F130" i="4"/>
  <c r="B130" i="4"/>
  <c r="E130" i="4"/>
  <c r="I130" i="4"/>
  <c r="H66" i="4"/>
  <c r="D66" i="4"/>
  <c r="G66" i="4"/>
  <c r="C66" i="4"/>
  <c r="J66" i="4"/>
  <c r="F66" i="4"/>
  <c r="B66" i="4"/>
  <c r="I66" i="4"/>
  <c r="E66" i="4"/>
  <c r="H50" i="4"/>
  <c r="D50" i="4"/>
  <c r="J50" i="4"/>
  <c r="F50" i="4"/>
  <c r="B50" i="4"/>
  <c r="I50" i="4"/>
  <c r="C50" i="4"/>
  <c r="G50" i="4"/>
  <c r="E50" i="4"/>
  <c r="D42" i="4"/>
  <c r="B42" i="4"/>
  <c r="D26" i="4"/>
  <c r="B26" i="4"/>
  <c r="B18" i="4"/>
  <c r="D18" i="4"/>
  <c r="J61" i="4"/>
  <c r="F61" i="4"/>
  <c r="B61" i="4"/>
  <c r="I61" i="4"/>
  <c r="E61" i="4"/>
  <c r="H61" i="4"/>
  <c r="D61" i="4"/>
  <c r="C61" i="4"/>
  <c r="G61" i="4"/>
  <c r="J77" i="4"/>
  <c r="F77" i="4"/>
  <c r="B77" i="4"/>
  <c r="I77" i="4"/>
  <c r="E77" i="4"/>
  <c r="H77" i="4"/>
  <c r="D77" i="4"/>
  <c r="C77" i="4"/>
  <c r="G77" i="4"/>
  <c r="J93" i="4"/>
  <c r="F93" i="4"/>
  <c r="B93" i="4"/>
  <c r="I93" i="4"/>
  <c r="E93" i="4"/>
  <c r="H93" i="4"/>
  <c r="D93" i="4"/>
  <c r="C93" i="4"/>
  <c r="G93" i="4"/>
  <c r="J109" i="4"/>
  <c r="F109" i="4"/>
  <c r="B109" i="4"/>
  <c r="I109" i="4"/>
  <c r="E109" i="4"/>
  <c r="H109" i="4"/>
  <c r="D109" i="4"/>
  <c r="C109" i="4"/>
  <c r="G109" i="4"/>
  <c r="J125" i="4"/>
  <c r="F125" i="4"/>
  <c r="B125" i="4"/>
  <c r="I125" i="4"/>
  <c r="E125" i="4"/>
  <c r="H125" i="4"/>
  <c r="D125" i="4"/>
  <c r="C125" i="4"/>
  <c r="G125" i="4"/>
  <c r="J133" i="4"/>
  <c r="F133" i="4"/>
  <c r="B133" i="4"/>
  <c r="I133" i="4"/>
  <c r="E133" i="4"/>
  <c r="H133" i="4"/>
  <c r="D133" i="4"/>
  <c r="C133" i="4"/>
  <c r="G133" i="4"/>
  <c r="H210" i="4"/>
  <c r="D210" i="4"/>
  <c r="J210" i="4"/>
  <c r="F210" i="4"/>
  <c r="B210" i="4"/>
  <c r="G210" i="4"/>
  <c r="E210" i="4"/>
  <c r="C210" i="4"/>
  <c r="I210" i="4"/>
  <c r="G153" i="4"/>
  <c r="C153" i="4"/>
  <c r="J153" i="4"/>
  <c r="F153" i="4"/>
  <c r="B153" i="4"/>
  <c r="I153" i="4"/>
  <c r="E153" i="4"/>
  <c r="H153" i="4"/>
  <c r="D153" i="4"/>
  <c r="G169" i="4"/>
  <c r="C169" i="4"/>
  <c r="J169" i="4"/>
  <c r="F169" i="4"/>
  <c r="B169" i="4"/>
  <c r="I169" i="4"/>
  <c r="E169" i="4"/>
  <c r="H169" i="4"/>
  <c r="D169" i="4"/>
  <c r="H122" i="4"/>
  <c r="D122" i="4"/>
  <c r="G122" i="4"/>
  <c r="C122" i="4"/>
  <c r="J122" i="4"/>
  <c r="F122" i="4"/>
  <c r="B122" i="4"/>
  <c r="E122" i="4"/>
  <c r="I122" i="4"/>
  <c r="H90" i="4"/>
  <c r="D90" i="4"/>
  <c r="G90" i="4"/>
  <c r="C90" i="4"/>
  <c r="J90" i="4"/>
  <c r="F90" i="4"/>
  <c r="B90" i="4"/>
  <c r="E90" i="4"/>
  <c r="I90" i="4"/>
  <c r="H58" i="4"/>
  <c r="D58" i="4"/>
  <c r="G58" i="4"/>
  <c r="C58" i="4"/>
  <c r="J58" i="4"/>
  <c r="F58" i="4"/>
  <c r="B58" i="4"/>
  <c r="E58" i="4"/>
  <c r="I58" i="4"/>
  <c r="B16" i="4"/>
  <c r="D16" i="4"/>
  <c r="J55" i="4"/>
  <c r="F55" i="4"/>
  <c r="B55" i="4"/>
  <c r="I55" i="4"/>
  <c r="E55" i="4"/>
  <c r="H55" i="4"/>
  <c r="D55" i="4"/>
  <c r="C55" i="4"/>
  <c r="G55" i="4"/>
  <c r="J63" i="4"/>
  <c r="F63" i="4"/>
  <c r="B63" i="4"/>
  <c r="I63" i="4"/>
  <c r="E63" i="4"/>
  <c r="H63" i="4"/>
  <c r="D63" i="4"/>
  <c r="G63" i="4"/>
  <c r="C63" i="4"/>
  <c r="J71" i="4"/>
  <c r="F71" i="4"/>
  <c r="B71" i="4"/>
  <c r="I71" i="4"/>
  <c r="E71" i="4"/>
  <c r="H71" i="4"/>
  <c r="D71" i="4"/>
  <c r="C71" i="4"/>
  <c r="G71" i="4"/>
  <c r="J79" i="4"/>
  <c r="F79" i="4"/>
  <c r="B79" i="4"/>
  <c r="I79" i="4"/>
  <c r="E79" i="4"/>
  <c r="H79" i="4"/>
  <c r="D79" i="4"/>
  <c r="C79" i="4"/>
  <c r="G79" i="4"/>
  <c r="J87" i="4"/>
  <c r="F87" i="4"/>
  <c r="B87" i="4"/>
  <c r="I87" i="4"/>
  <c r="E87" i="4"/>
  <c r="H87" i="4"/>
  <c r="D87" i="4"/>
  <c r="C87" i="4"/>
  <c r="G87" i="4"/>
  <c r="J95" i="4"/>
  <c r="F95" i="4"/>
  <c r="B95" i="4"/>
  <c r="I95" i="4"/>
  <c r="E95" i="4"/>
  <c r="H95" i="4"/>
  <c r="D95" i="4"/>
  <c r="G95" i="4"/>
  <c r="C95" i="4"/>
  <c r="J103" i="4"/>
  <c r="F103" i="4"/>
  <c r="B103" i="4"/>
  <c r="I103" i="4"/>
  <c r="E103" i="4"/>
  <c r="H103" i="4"/>
  <c r="D103" i="4"/>
  <c r="C103" i="4"/>
  <c r="G103" i="4"/>
  <c r="J111" i="4"/>
  <c r="F111" i="4"/>
  <c r="B111" i="4"/>
  <c r="I111" i="4"/>
  <c r="E111" i="4"/>
  <c r="H111" i="4"/>
  <c r="D111" i="4"/>
  <c r="G111" i="4"/>
  <c r="C111" i="4"/>
  <c r="J119" i="4"/>
  <c r="F119" i="4"/>
  <c r="B119" i="4"/>
  <c r="I119" i="4"/>
  <c r="E119" i="4"/>
  <c r="H119" i="4"/>
  <c r="D119" i="4"/>
  <c r="C119" i="4"/>
  <c r="G119" i="4"/>
  <c r="J127" i="4"/>
  <c r="F127" i="4"/>
  <c r="B127" i="4"/>
  <c r="I127" i="4"/>
  <c r="E127" i="4"/>
  <c r="H127" i="4"/>
  <c r="D127" i="4"/>
  <c r="C127" i="4"/>
  <c r="G127" i="4"/>
  <c r="J135" i="4"/>
  <c r="F135" i="4"/>
  <c r="B135" i="4"/>
  <c r="I135" i="4"/>
  <c r="E135" i="4"/>
  <c r="H135" i="4"/>
  <c r="D135" i="4"/>
  <c r="G135" i="4"/>
  <c r="C135" i="4"/>
  <c r="H206" i="4"/>
  <c r="D206" i="4"/>
  <c r="J206" i="4"/>
  <c r="F206" i="4"/>
  <c r="B206" i="4"/>
  <c r="G206" i="4"/>
  <c r="E206" i="4"/>
  <c r="C206" i="4"/>
  <c r="I206" i="4"/>
  <c r="H228" i="4"/>
  <c r="D228" i="4"/>
  <c r="G228" i="4"/>
  <c r="C228" i="4"/>
  <c r="J228" i="4"/>
  <c r="F228" i="4"/>
  <c r="B228" i="4"/>
  <c r="I228" i="4"/>
  <c r="E228" i="4"/>
  <c r="G147" i="4"/>
  <c r="C147" i="4"/>
  <c r="J147" i="4"/>
  <c r="F147" i="4"/>
  <c r="B147" i="4"/>
  <c r="I147" i="4"/>
  <c r="E147" i="4"/>
  <c r="D147" i="4"/>
  <c r="H147" i="4"/>
  <c r="G155" i="4"/>
  <c r="C155" i="4"/>
  <c r="J155" i="4"/>
  <c r="F155" i="4"/>
  <c r="B155" i="4"/>
  <c r="I155" i="4"/>
  <c r="E155" i="4"/>
  <c r="D155" i="4"/>
  <c r="H155" i="4"/>
  <c r="G163" i="4"/>
  <c r="C163" i="4"/>
  <c r="J163" i="4"/>
  <c r="F163" i="4"/>
  <c r="B163" i="4"/>
  <c r="I163" i="4"/>
  <c r="E163" i="4"/>
  <c r="D163" i="4"/>
  <c r="H163" i="4"/>
  <c r="G171" i="4"/>
  <c r="C171" i="4"/>
  <c r="J171" i="4"/>
  <c r="F171" i="4"/>
  <c r="B171" i="4"/>
  <c r="I171" i="4"/>
  <c r="E171" i="4"/>
  <c r="D171" i="4"/>
  <c r="H171" i="4"/>
  <c r="G179" i="4"/>
  <c r="C179" i="4"/>
  <c r="J179" i="4"/>
  <c r="F179" i="4"/>
  <c r="B179" i="4"/>
  <c r="I179" i="4"/>
  <c r="E179" i="4"/>
  <c r="D179" i="4"/>
  <c r="H179" i="4"/>
  <c r="J187" i="4"/>
  <c r="F187" i="4"/>
  <c r="B187" i="4"/>
  <c r="H187" i="4"/>
  <c r="D187" i="4"/>
  <c r="E187" i="4"/>
  <c r="C187" i="4"/>
  <c r="I187" i="4"/>
  <c r="G187" i="4"/>
  <c r="J203" i="4"/>
  <c r="F203" i="4"/>
  <c r="B203" i="4"/>
  <c r="H203" i="4"/>
  <c r="D203" i="4"/>
  <c r="E203" i="4"/>
  <c r="C203" i="4"/>
  <c r="I203" i="4"/>
  <c r="G203" i="4"/>
  <c r="H222" i="4"/>
  <c r="D222" i="4"/>
  <c r="G222" i="4"/>
  <c r="C222" i="4"/>
  <c r="J222" i="4"/>
  <c r="F222" i="4"/>
  <c r="B222" i="4"/>
  <c r="I222" i="4"/>
  <c r="E222" i="4"/>
  <c r="H192" i="4"/>
  <c r="D192" i="4"/>
  <c r="J192" i="4"/>
  <c r="F192" i="4"/>
  <c r="B192" i="4"/>
  <c r="C192" i="4"/>
  <c r="I192" i="4"/>
  <c r="G192" i="4"/>
  <c r="E192" i="4"/>
  <c r="H208" i="4"/>
  <c r="D208" i="4"/>
  <c r="J208" i="4"/>
  <c r="F208" i="4"/>
  <c r="B208" i="4"/>
  <c r="C208" i="4"/>
  <c r="I208" i="4"/>
  <c r="G208" i="4"/>
  <c r="E208" i="4"/>
  <c r="J296" i="4"/>
  <c r="F296" i="4"/>
  <c r="B296" i="4"/>
  <c r="H296" i="4"/>
  <c r="D296" i="4"/>
  <c r="G296" i="4"/>
  <c r="E296" i="4"/>
  <c r="C296" i="4"/>
  <c r="I296" i="4"/>
  <c r="I146" i="4"/>
  <c r="E146" i="4"/>
  <c r="H146" i="4"/>
  <c r="D146" i="4"/>
  <c r="G146" i="4"/>
  <c r="C146" i="4"/>
  <c r="J146" i="4"/>
  <c r="F146" i="4"/>
  <c r="B146" i="4"/>
  <c r="I154" i="4"/>
  <c r="E154" i="4"/>
  <c r="H154" i="4"/>
  <c r="D154" i="4"/>
  <c r="G154" i="4"/>
  <c r="C154" i="4"/>
  <c r="J154" i="4"/>
  <c r="F154" i="4"/>
  <c r="B154" i="4"/>
  <c r="I162" i="4"/>
  <c r="E162" i="4"/>
  <c r="H162" i="4"/>
  <c r="D162" i="4"/>
  <c r="G162" i="4"/>
  <c r="C162" i="4"/>
  <c r="J162" i="4"/>
  <c r="F162" i="4"/>
  <c r="B162" i="4"/>
  <c r="I170" i="4"/>
  <c r="E170" i="4"/>
  <c r="H170" i="4"/>
  <c r="D170" i="4"/>
  <c r="G170" i="4"/>
  <c r="C170" i="4"/>
  <c r="J170" i="4"/>
  <c r="F170" i="4"/>
  <c r="B170" i="4"/>
  <c r="I178" i="4"/>
  <c r="E178" i="4"/>
  <c r="H178" i="4"/>
  <c r="D178" i="4"/>
  <c r="G178" i="4"/>
  <c r="C178" i="4"/>
  <c r="J178" i="4"/>
  <c r="F178" i="4"/>
  <c r="B178" i="4"/>
  <c r="I186" i="4"/>
  <c r="E186" i="4"/>
  <c r="H186" i="4"/>
  <c r="D186" i="4"/>
  <c r="G186" i="4"/>
  <c r="C186" i="4"/>
  <c r="J186" i="4"/>
  <c r="F186" i="4"/>
  <c r="B186" i="4"/>
  <c r="J201" i="4"/>
  <c r="F201" i="4"/>
  <c r="B201" i="4"/>
  <c r="H201" i="4"/>
  <c r="D201" i="4"/>
  <c r="I201" i="4"/>
  <c r="G201" i="4"/>
  <c r="E201" i="4"/>
  <c r="C201" i="4"/>
  <c r="H226" i="4"/>
  <c r="D226" i="4"/>
  <c r="G226" i="4"/>
  <c r="C226" i="4"/>
  <c r="J226" i="4"/>
  <c r="F226" i="4"/>
  <c r="B226" i="4"/>
  <c r="I226" i="4"/>
  <c r="E226" i="4"/>
  <c r="J217" i="4"/>
  <c r="F217" i="4"/>
  <c r="B217" i="4"/>
  <c r="I217" i="4"/>
  <c r="E217" i="4"/>
  <c r="H217" i="4"/>
  <c r="D217" i="4"/>
  <c r="G217" i="4"/>
  <c r="C217" i="4"/>
  <c r="J225" i="4"/>
  <c r="F225" i="4"/>
  <c r="B225" i="4"/>
  <c r="I225" i="4"/>
  <c r="E225" i="4"/>
  <c r="H225" i="4"/>
  <c r="D225" i="4"/>
  <c r="G225" i="4"/>
  <c r="C225" i="4"/>
  <c r="J233" i="4"/>
  <c r="F233" i="4"/>
  <c r="B233" i="4"/>
  <c r="I233" i="4"/>
  <c r="E233" i="4"/>
  <c r="H233" i="4"/>
  <c r="D233" i="4"/>
  <c r="G233" i="4"/>
  <c r="C233" i="4"/>
  <c r="G238" i="4"/>
  <c r="C238" i="4"/>
  <c r="I238" i="4"/>
  <c r="E238" i="4"/>
  <c r="F238" i="4"/>
  <c r="D238" i="4"/>
  <c r="J238" i="4"/>
  <c r="B238" i="4"/>
  <c r="H238" i="4"/>
  <c r="G246" i="4"/>
  <c r="C246" i="4"/>
  <c r="I246" i="4"/>
  <c r="E246" i="4"/>
  <c r="F246" i="4"/>
  <c r="D246" i="4"/>
  <c r="J246" i="4"/>
  <c r="B246" i="4"/>
  <c r="H246" i="4"/>
  <c r="G254" i="4"/>
  <c r="C254" i="4"/>
  <c r="J254" i="4"/>
  <c r="F254" i="4"/>
  <c r="B254" i="4"/>
  <c r="I254" i="4"/>
  <c r="E254" i="4"/>
  <c r="H254" i="4"/>
  <c r="D254" i="4"/>
  <c r="G262" i="4"/>
  <c r="C262" i="4"/>
  <c r="J262" i="4"/>
  <c r="F262" i="4"/>
  <c r="B262" i="4"/>
  <c r="I262" i="4"/>
  <c r="E262" i="4"/>
  <c r="H262" i="4"/>
  <c r="D262" i="4"/>
  <c r="G270" i="4"/>
  <c r="C270" i="4"/>
  <c r="J270" i="4"/>
  <c r="F270" i="4"/>
  <c r="B270" i="4"/>
  <c r="I270" i="4"/>
  <c r="E270" i="4"/>
  <c r="H270" i="4"/>
  <c r="D270" i="4"/>
  <c r="G278" i="4"/>
  <c r="C278" i="4"/>
  <c r="J278" i="4"/>
  <c r="F278" i="4"/>
  <c r="B278" i="4"/>
  <c r="I278" i="4"/>
  <c r="E278" i="4"/>
  <c r="H278" i="4"/>
  <c r="D278" i="4"/>
  <c r="G286" i="4"/>
  <c r="C286" i="4"/>
  <c r="J286" i="4"/>
  <c r="F286" i="4"/>
  <c r="B286" i="4"/>
  <c r="I286" i="4"/>
  <c r="E286" i="4"/>
  <c r="H286" i="4"/>
  <c r="D286" i="4"/>
  <c r="H299" i="4"/>
  <c r="D299" i="4"/>
  <c r="G299" i="4"/>
  <c r="C299" i="4"/>
  <c r="J299" i="4"/>
  <c r="F299" i="4"/>
  <c r="B299" i="4"/>
  <c r="I299" i="4"/>
  <c r="E299" i="4"/>
  <c r="H288" i="4"/>
  <c r="D288" i="4"/>
  <c r="G288" i="4"/>
  <c r="B288" i="4"/>
  <c r="F288" i="4"/>
  <c r="J288" i="4"/>
  <c r="E288" i="4"/>
  <c r="I288" i="4"/>
  <c r="C288" i="4"/>
  <c r="H301" i="4"/>
  <c r="D301" i="4"/>
  <c r="G301" i="4"/>
  <c r="C301" i="4"/>
  <c r="J301" i="4"/>
  <c r="F301" i="4"/>
  <c r="B301" i="4"/>
  <c r="E301" i="4"/>
  <c r="I301" i="4"/>
  <c r="I235" i="4"/>
  <c r="E235" i="4"/>
  <c r="F235" i="4"/>
  <c r="J235" i="4"/>
  <c r="D235" i="4"/>
  <c r="H235" i="4"/>
  <c r="C235" i="4"/>
  <c r="G235" i="4"/>
  <c r="B235" i="4"/>
  <c r="I243" i="4"/>
  <c r="E243" i="4"/>
  <c r="G243" i="4"/>
  <c r="C243" i="4"/>
  <c r="D243" i="4"/>
  <c r="J243" i="4"/>
  <c r="B243" i="4"/>
  <c r="H243" i="4"/>
  <c r="F243" i="4"/>
  <c r="I251" i="4"/>
  <c r="E251" i="4"/>
  <c r="H251" i="4"/>
  <c r="D251" i="4"/>
  <c r="G251" i="4"/>
  <c r="C251" i="4"/>
  <c r="J251" i="4"/>
  <c r="F251" i="4"/>
  <c r="B251" i="4"/>
  <c r="I259" i="4"/>
  <c r="E259" i="4"/>
  <c r="H259" i="4"/>
  <c r="D259" i="4"/>
  <c r="G259" i="4"/>
  <c r="C259" i="4"/>
  <c r="J259" i="4"/>
  <c r="F259" i="4"/>
  <c r="B259" i="4"/>
  <c r="I267" i="4"/>
  <c r="E267" i="4"/>
  <c r="H267" i="4"/>
  <c r="D267" i="4"/>
  <c r="G267" i="4"/>
  <c r="C267" i="4"/>
  <c r="J267" i="4"/>
  <c r="F267" i="4"/>
  <c r="B267" i="4"/>
  <c r="I275" i="4"/>
  <c r="E275" i="4"/>
  <c r="H275" i="4"/>
  <c r="D275" i="4"/>
  <c r="G275" i="4"/>
  <c r="C275" i="4"/>
  <c r="J275" i="4"/>
  <c r="F275" i="4"/>
  <c r="B275" i="4"/>
  <c r="I283" i="4"/>
  <c r="E283" i="4"/>
  <c r="H283" i="4"/>
  <c r="D283" i="4"/>
  <c r="G283" i="4"/>
  <c r="C283" i="4"/>
  <c r="J283" i="4"/>
  <c r="F283" i="4"/>
  <c r="B283" i="4"/>
  <c r="H295" i="4"/>
  <c r="D295" i="4"/>
  <c r="J295" i="4"/>
  <c r="F295" i="4"/>
  <c r="B295" i="4"/>
  <c r="I295" i="4"/>
  <c r="G295" i="4"/>
  <c r="E295" i="4"/>
  <c r="C295" i="4"/>
  <c r="J352" i="4"/>
  <c r="F352" i="4"/>
  <c r="B352" i="4"/>
  <c r="H352" i="4"/>
  <c r="D352" i="4"/>
  <c r="G352" i="4"/>
  <c r="E352" i="4"/>
  <c r="C352" i="4"/>
  <c r="I352" i="4"/>
  <c r="J306" i="4"/>
  <c r="F306" i="4"/>
  <c r="B306" i="4"/>
  <c r="I306" i="4"/>
  <c r="E306" i="4"/>
  <c r="H306" i="4"/>
  <c r="D306" i="4"/>
  <c r="C306" i="4"/>
  <c r="G306" i="4"/>
  <c r="J314" i="4"/>
  <c r="F314" i="4"/>
  <c r="B314" i="4"/>
  <c r="I314" i="4"/>
  <c r="E314" i="4"/>
  <c r="H314" i="4"/>
  <c r="D314" i="4"/>
  <c r="C314" i="4"/>
  <c r="G314" i="4"/>
  <c r="J340" i="4"/>
  <c r="F340" i="4"/>
  <c r="B340" i="4"/>
  <c r="H340" i="4"/>
  <c r="D340" i="4"/>
  <c r="G340" i="4"/>
  <c r="E340" i="4"/>
  <c r="C340" i="4"/>
  <c r="I340" i="4"/>
  <c r="G322" i="4"/>
  <c r="C322" i="4"/>
  <c r="I322" i="4"/>
  <c r="E322" i="4"/>
  <c r="D322" i="4"/>
  <c r="J322" i="4"/>
  <c r="B322" i="4"/>
  <c r="H322" i="4"/>
  <c r="F322" i="4"/>
  <c r="G330" i="4"/>
  <c r="C330" i="4"/>
  <c r="I330" i="4"/>
  <c r="E330" i="4"/>
  <c r="D330" i="4"/>
  <c r="J330" i="4"/>
  <c r="B330" i="4"/>
  <c r="H330" i="4"/>
  <c r="F330" i="4"/>
  <c r="G338" i="4"/>
  <c r="C338" i="4"/>
  <c r="J338" i="4"/>
  <c r="F338" i="4"/>
  <c r="B338" i="4"/>
  <c r="I338" i="4"/>
  <c r="E338" i="4"/>
  <c r="D338" i="4"/>
  <c r="H338" i="4"/>
  <c r="H353" i="4"/>
  <c r="D353" i="4"/>
  <c r="J353" i="4"/>
  <c r="F353" i="4"/>
  <c r="B353" i="4"/>
  <c r="E353" i="4"/>
  <c r="C353" i="4"/>
  <c r="I353" i="4"/>
  <c r="G353" i="4"/>
  <c r="J342" i="4"/>
  <c r="F342" i="4"/>
  <c r="B342" i="4"/>
  <c r="H342" i="4"/>
  <c r="D342" i="4"/>
  <c r="C342" i="4"/>
  <c r="I342" i="4"/>
  <c r="G342" i="4"/>
  <c r="E342" i="4"/>
  <c r="J358" i="4"/>
  <c r="F358" i="4"/>
  <c r="B358" i="4"/>
  <c r="H358" i="4"/>
  <c r="D358" i="4"/>
  <c r="C358" i="4"/>
  <c r="I358" i="4"/>
  <c r="G358" i="4"/>
  <c r="E358" i="4"/>
  <c r="I321" i="4"/>
  <c r="E321" i="4"/>
  <c r="G321" i="4"/>
  <c r="C321" i="4"/>
  <c r="F321" i="4"/>
  <c r="D321" i="4"/>
  <c r="J321" i="4"/>
  <c r="B321" i="4"/>
  <c r="H321" i="4"/>
  <c r="I329" i="4"/>
  <c r="E329" i="4"/>
  <c r="G329" i="4"/>
  <c r="C329" i="4"/>
  <c r="F329" i="4"/>
  <c r="D329" i="4"/>
  <c r="J329" i="4"/>
  <c r="B329" i="4"/>
  <c r="H329" i="4"/>
  <c r="I337" i="4"/>
  <c r="E337" i="4"/>
  <c r="H337" i="4"/>
  <c r="D337" i="4"/>
  <c r="G337" i="4"/>
  <c r="C337" i="4"/>
  <c r="J337" i="4"/>
  <c r="F337" i="4"/>
  <c r="B337" i="4"/>
  <c r="H351" i="4"/>
  <c r="D351" i="4"/>
  <c r="J351" i="4"/>
  <c r="F351" i="4"/>
  <c r="B351" i="4"/>
  <c r="I351" i="4"/>
  <c r="G351" i="4"/>
  <c r="E351" i="4"/>
  <c r="C351" i="4"/>
  <c r="H367" i="4"/>
  <c r="D367" i="4"/>
  <c r="J367" i="4"/>
  <c r="F367" i="4"/>
  <c r="B367" i="4"/>
  <c r="I367" i="4"/>
  <c r="G367" i="4"/>
  <c r="E367" i="4"/>
  <c r="C367" i="4"/>
  <c r="J372" i="4"/>
  <c r="F372" i="4"/>
  <c r="B372" i="4"/>
  <c r="I372" i="4"/>
  <c r="E372" i="4"/>
  <c r="H372" i="4"/>
  <c r="D372" i="4"/>
  <c r="G372" i="4"/>
  <c r="C372" i="4"/>
  <c r="H112" i="4"/>
  <c r="D112" i="4"/>
  <c r="G112" i="4"/>
  <c r="C112" i="4"/>
  <c r="J112" i="4"/>
  <c r="F112" i="4"/>
  <c r="B112" i="4"/>
  <c r="E112" i="4"/>
  <c r="I112" i="4"/>
  <c r="H72" i="4"/>
  <c r="D72" i="4"/>
  <c r="G72" i="4"/>
  <c r="C72" i="4"/>
  <c r="J72" i="4"/>
  <c r="F72" i="4"/>
  <c r="B72" i="4"/>
  <c r="E72" i="4"/>
  <c r="I72" i="4"/>
  <c r="H56" i="4"/>
  <c r="D56" i="4"/>
  <c r="G56" i="4"/>
  <c r="C56" i="4"/>
  <c r="J56" i="4"/>
  <c r="F56" i="4"/>
  <c r="B56" i="4"/>
  <c r="E56" i="4"/>
  <c r="I56" i="4"/>
  <c r="B45" i="4"/>
  <c r="D45" i="4"/>
  <c r="B25" i="4"/>
  <c r="D25" i="4"/>
  <c r="H62" i="4"/>
  <c r="D62" i="4"/>
  <c r="G62" i="4"/>
  <c r="C62" i="4"/>
  <c r="J62" i="4"/>
  <c r="F62" i="4"/>
  <c r="B62" i="4"/>
  <c r="I62" i="4"/>
  <c r="E62" i="4"/>
  <c r="D48" i="4"/>
  <c r="B48" i="4"/>
  <c r="D40" i="4"/>
  <c r="B40" i="4"/>
  <c r="D32" i="4"/>
  <c r="B32" i="4"/>
  <c r="D15" i="4"/>
  <c r="B15" i="4"/>
  <c r="G13" i="6" l="1"/>
  <c r="I13" i="6" s="1"/>
  <c r="C14" i="6" s="1"/>
  <c r="G13" i="5"/>
  <c r="I13" i="5" s="1"/>
  <c r="C14" i="5" s="1"/>
  <c r="H14" i="5" s="1"/>
  <c r="E13" i="4"/>
  <c r="F13" i="4" s="1"/>
  <c r="J13" i="4"/>
  <c r="E14" i="6" l="1"/>
  <c r="H14" i="6"/>
  <c r="E14" i="5"/>
  <c r="F14" i="5" s="1"/>
  <c r="G14" i="5" s="1"/>
  <c r="J14" i="5"/>
  <c r="G13" i="4"/>
  <c r="I13" i="4" s="1"/>
  <c r="C14" i="4" s="1"/>
  <c r="F14" i="6" l="1"/>
  <c r="J14" i="6"/>
  <c r="I14" i="5"/>
  <c r="C15" i="5" s="1"/>
  <c r="H15" i="5" s="1"/>
  <c r="H14" i="4"/>
  <c r="E14" i="4"/>
  <c r="G14" i="6" l="1"/>
  <c r="I14" i="6" s="1"/>
  <c r="C15" i="6" s="1"/>
  <c r="E15" i="5"/>
  <c r="F15" i="5" s="1"/>
  <c r="J15" i="5"/>
  <c r="F14" i="4"/>
  <c r="J14" i="4"/>
  <c r="H15" i="6" l="1"/>
  <c r="E15" i="6"/>
  <c r="G15" i="5"/>
  <c r="I15" i="5" s="1"/>
  <c r="C16" i="5" s="1"/>
  <c r="G14" i="4"/>
  <c r="I14" i="4" s="1"/>
  <c r="C15" i="4" s="1"/>
  <c r="F15" i="6" l="1"/>
  <c r="J15" i="6"/>
  <c r="H16" i="5"/>
  <c r="E16" i="5"/>
  <c r="H15" i="4"/>
  <c r="E15" i="4"/>
  <c r="G15" i="6" l="1"/>
  <c r="I15" i="6" s="1"/>
  <c r="C16" i="6" s="1"/>
  <c r="J16" i="5"/>
  <c r="F16" i="5"/>
  <c r="J15" i="4"/>
  <c r="F15" i="4"/>
  <c r="H16" i="6" l="1"/>
  <c r="E16" i="6"/>
  <c r="G16" i="5"/>
  <c r="I16" i="5" s="1"/>
  <c r="C17" i="5" s="1"/>
  <c r="G15" i="4"/>
  <c r="I15" i="4" s="1"/>
  <c r="C16" i="4" s="1"/>
  <c r="F16" i="6" l="1"/>
  <c r="J16" i="6"/>
  <c r="H17" i="5"/>
  <c r="E17" i="5"/>
  <c r="H16" i="4"/>
  <c r="E16" i="4"/>
  <c r="G16" i="6" l="1"/>
  <c r="I16" i="6" s="1"/>
  <c r="C17" i="6" s="1"/>
  <c r="J17" i="5"/>
  <c r="F17" i="5"/>
  <c r="J16" i="4"/>
  <c r="F16" i="4"/>
  <c r="H17" i="6" l="1"/>
  <c r="E17" i="6"/>
  <c r="G17" i="5"/>
  <c r="I17" i="5" s="1"/>
  <c r="C18" i="5" s="1"/>
  <c r="G16" i="4"/>
  <c r="I16" i="4" s="1"/>
  <c r="C17" i="4" s="1"/>
  <c r="J17" i="6" l="1"/>
  <c r="F17" i="6"/>
  <c r="H18" i="5"/>
  <c r="E18" i="5"/>
  <c r="E17" i="4"/>
  <c r="H17" i="4"/>
  <c r="J18" i="5" l="1"/>
  <c r="G17" i="6"/>
  <c r="I17" i="6" s="1"/>
  <c r="C18" i="6" s="1"/>
  <c r="F18" i="5"/>
  <c r="G18" i="5" s="1"/>
  <c r="I18" i="5" s="1"/>
  <c r="C19" i="5" s="1"/>
  <c r="F17" i="4"/>
  <c r="J17" i="4"/>
  <c r="H18" i="6" l="1"/>
  <c r="E18" i="6"/>
  <c r="H19" i="5"/>
  <c r="J19" i="5" s="1"/>
  <c r="E19" i="5"/>
  <c r="G17" i="4"/>
  <c r="I17" i="4" s="1"/>
  <c r="C18" i="4" s="1"/>
  <c r="J18" i="6" l="1"/>
  <c r="F18" i="6"/>
  <c r="G18" i="6" s="1"/>
  <c r="I18" i="6" s="1"/>
  <c r="C19" i="6" s="1"/>
  <c r="F19" i="5"/>
  <c r="G19" i="5" s="1"/>
  <c r="I19" i="5" s="1"/>
  <c r="C20" i="5" s="1"/>
  <c r="H18" i="4"/>
  <c r="E18" i="4"/>
  <c r="J18" i="4" l="1"/>
  <c r="E19" i="6"/>
  <c r="H19" i="6"/>
  <c r="J19" i="6" s="1"/>
  <c r="H20" i="5"/>
  <c r="J20" i="5" s="1"/>
  <c r="E20" i="5"/>
  <c r="F18" i="4"/>
  <c r="G18" i="4" s="1"/>
  <c r="I18" i="4" s="1"/>
  <c r="C19" i="4" s="1"/>
  <c r="F19" i="6" l="1"/>
  <c r="G19" i="6" s="1"/>
  <c r="I19" i="6" s="1"/>
  <c r="C20" i="6" s="1"/>
  <c r="F20" i="5"/>
  <c r="G20" i="5" s="1"/>
  <c r="I20" i="5" s="1"/>
  <c r="C21" i="5" s="1"/>
  <c r="H19" i="4"/>
  <c r="J19" i="4" s="1"/>
  <c r="E19" i="4"/>
  <c r="H20" i="6" l="1"/>
  <c r="J20" i="6" s="1"/>
  <c r="E20" i="6"/>
  <c r="H21" i="5"/>
  <c r="J21" i="5" s="1"/>
  <c r="E21" i="5"/>
  <c r="F19" i="4"/>
  <c r="G19" i="4" s="1"/>
  <c r="I19" i="4" s="1"/>
  <c r="C20" i="4" s="1"/>
  <c r="F20" i="6" l="1"/>
  <c r="G20" i="6" s="1"/>
  <c r="I20" i="6" s="1"/>
  <c r="C21" i="6" s="1"/>
  <c r="F21" i="5"/>
  <c r="G21" i="5" s="1"/>
  <c r="I21" i="5" s="1"/>
  <c r="C22" i="5" s="1"/>
  <c r="H20" i="4"/>
  <c r="J20" i="4" s="1"/>
  <c r="E20" i="4"/>
  <c r="H21" i="6" l="1"/>
  <c r="J21" i="6" s="1"/>
  <c r="E21" i="6"/>
  <c r="H22" i="5"/>
  <c r="J22" i="5" s="1"/>
  <c r="E22" i="5"/>
  <c r="F20" i="4"/>
  <c r="G20" i="4" s="1"/>
  <c r="I20" i="4" s="1"/>
  <c r="C21" i="4" s="1"/>
  <c r="F21" i="6" l="1"/>
  <c r="G21" i="6" s="1"/>
  <c r="I21" i="6" s="1"/>
  <c r="C22" i="6" s="1"/>
  <c r="F22" i="5"/>
  <c r="G22" i="5" s="1"/>
  <c r="I22" i="5" s="1"/>
  <c r="C23" i="5" s="1"/>
  <c r="H21" i="4"/>
  <c r="J21" i="4" s="1"/>
  <c r="E21" i="4"/>
  <c r="H22" i="6" l="1"/>
  <c r="J22" i="6" s="1"/>
  <c r="E22" i="6"/>
  <c r="H23" i="5"/>
  <c r="J23" i="5" s="1"/>
  <c r="E23" i="5"/>
  <c r="F21" i="4"/>
  <c r="G21" i="4" s="1"/>
  <c r="I21" i="4" s="1"/>
  <c r="C22" i="4" s="1"/>
  <c r="F22" i="6" l="1"/>
  <c r="G22" i="6" s="1"/>
  <c r="I22" i="6" s="1"/>
  <c r="C23" i="6" s="1"/>
  <c r="F23" i="5"/>
  <c r="G23" i="5" s="1"/>
  <c r="I23" i="5" s="1"/>
  <c r="C24" i="5" s="1"/>
  <c r="H22" i="4"/>
  <c r="J22" i="4" s="1"/>
  <c r="E22" i="4"/>
  <c r="H23" i="6" l="1"/>
  <c r="J23" i="6" s="1"/>
  <c r="E23" i="6"/>
  <c r="H24" i="5"/>
  <c r="J24" i="5" s="1"/>
  <c r="E24" i="5"/>
  <c r="F22" i="4"/>
  <c r="G22" i="4" s="1"/>
  <c r="I22" i="4" s="1"/>
  <c r="C23" i="4" s="1"/>
  <c r="F23" i="6" l="1"/>
  <c r="G23" i="6" s="1"/>
  <c r="I23" i="6" s="1"/>
  <c r="C24" i="6" s="1"/>
  <c r="F24" i="5"/>
  <c r="H23" i="4"/>
  <c r="J23" i="4" s="1"/>
  <c r="E23" i="4"/>
  <c r="H24" i="6" l="1"/>
  <c r="J24" i="6" s="1"/>
  <c r="E24" i="6"/>
  <c r="G24" i="5"/>
  <c r="I24" i="5" s="1"/>
  <c r="C25" i="5" s="1"/>
  <c r="F23" i="4"/>
  <c r="G23" i="4" s="1"/>
  <c r="I23" i="4" s="1"/>
  <c r="C24" i="4" s="1"/>
  <c r="E25" i="5" l="1"/>
  <c r="H25" i="5"/>
  <c r="J25" i="5" s="1"/>
  <c r="F24" i="6"/>
  <c r="H24" i="4"/>
  <c r="J24" i="4" s="1"/>
  <c r="E24" i="4"/>
  <c r="F25" i="5" l="1"/>
  <c r="G24" i="6"/>
  <c r="I24" i="6" s="1"/>
  <c r="C25" i="6" s="1"/>
  <c r="F24" i="4"/>
  <c r="H25" i="6" l="1"/>
  <c r="J25" i="6" s="1"/>
  <c r="E25" i="6"/>
  <c r="G25" i="5"/>
  <c r="I25" i="5" s="1"/>
  <c r="C26" i="5" s="1"/>
  <c r="G24" i="4"/>
  <c r="I24" i="4" s="1"/>
  <c r="C25" i="4" s="1"/>
  <c r="F25" i="6" l="1"/>
  <c r="E26" i="5"/>
  <c r="H26" i="5"/>
  <c r="J26" i="5" s="1"/>
  <c r="H25" i="4"/>
  <c r="J25" i="4" s="1"/>
  <c r="E25" i="4"/>
  <c r="G25" i="6" l="1"/>
  <c r="I25" i="6" s="1"/>
  <c r="C26" i="6" s="1"/>
  <c r="F26" i="5"/>
  <c r="F25" i="4"/>
  <c r="H26" i="6" l="1"/>
  <c r="J26" i="6" s="1"/>
  <c r="E26" i="6"/>
  <c r="G26" i="5"/>
  <c r="I26" i="5" s="1"/>
  <c r="C27" i="5" s="1"/>
  <c r="G25" i="4"/>
  <c r="I25" i="4" s="1"/>
  <c r="C26" i="4" s="1"/>
  <c r="F26" i="6" l="1"/>
  <c r="H27" i="5"/>
  <c r="J27" i="5" s="1"/>
  <c r="E27" i="5"/>
  <c r="H26" i="4"/>
  <c r="J26" i="4" s="1"/>
  <c r="E26" i="4"/>
  <c r="G26" i="6" l="1"/>
  <c r="I26" i="6" s="1"/>
  <c r="C27" i="6" s="1"/>
  <c r="F27" i="5"/>
  <c r="F26" i="4"/>
  <c r="H27" i="6" l="1"/>
  <c r="J27" i="6" s="1"/>
  <c r="E27" i="6"/>
  <c r="G27" i="5"/>
  <c r="I27" i="5" s="1"/>
  <c r="C28" i="5" s="1"/>
  <c r="G26" i="4"/>
  <c r="I26" i="4" s="1"/>
  <c r="C27" i="4" s="1"/>
  <c r="F27" i="6" l="1"/>
  <c r="H28" i="5"/>
  <c r="J28" i="5" s="1"/>
  <c r="E28" i="5"/>
  <c r="H27" i="4"/>
  <c r="J27" i="4" s="1"/>
  <c r="E27" i="4"/>
  <c r="G27" i="6" l="1"/>
  <c r="I27" i="6" s="1"/>
  <c r="C28" i="6" s="1"/>
  <c r="F28" i="5"/>
  <c r="F27" i="4"/>
  <c r="H28" i="6" l="1"/>
  <c r="J28" i="6" s="1"/>
  <c r="E28" i="6"/>
  <c r="G28" i="5"/>
  <c r="I28" i="5" s="1"/>
  <c r="C29" i="5" s="1"/>
  <c r="G27" i="4"/>
  <c r="I27" i="4" s="1"/>
  <c r="C28" i="4" s="1"/>
  <c r="F28" i="6" l="1"/>
  <c r="E29" i="5"/>
  <c r="H29" i="5"/>
  <c r="J29" i="5" s="1"/>
  <c r="E28" i="4"/>
  <c r="H28" i="4"/>
  <c r="J28" i="4" s="1"/>
  <c r="G28" i="6" l="1"/>
  <c r="I28" i="6" s="1"/>
  <c r="C29" i="6" s="1"/>
  <c r="F29" i="5"/>
  <c r="F28" i="4"/>
  <c r="E29" i="6" l="1"/>
  <c r="H29" i="6"/>
  <c r="J29" i="6" s="1"/>
  <c r="G29" i="5"/>
  <c r="I29" i="5" s="1"/>
  <c r="C30" i="5" s="1"/>
  <c r="G28" i="4"/>
  <c r="I28" i="4" s="1"/>
  <c r="C29" i="4" s="1"/>
  <c r="F29" i="6" l="1"/>
  <c r="H30" i="5"/>
  <c r="J30" i="5" s="1"/>
  <c r="E30" i="5"/>
  <c r="H29" i="4"/>
  <c r="J29" i="4" s="1"/>
  <c r="E29" i="4"/>
  <c r="G29" i="6" l="1"/>
  <c r="I29" i="6" s="1"/>
  <c r="C30" i="6" s="1"/>
  <c r="F30" i="5"/>
  <c r="G30" i="5" s="1"/>
  <c r="I30" i="5" s="1"/>
  <c r="C31" i="5" s="1"/>
  <c r="F29" i="4"/>
  <c r="E30" i="6" l="1"/>
  <c r="H30" i="6"/>
  <c r="J30" i="6" s="1"/>
  <c r="H31" i="5"/>
  <c r="J31" i="5" s="1"/>
  <c r="E31" i="5"/>
  <c r="G29" i="4"/>
  <c r="I29" i="4" s="1"/>
  <c r="C30" i="4" s="1"/>
  <c r="F30" i="6" l="1"/>
  <c r="G30" i="6" s="1"/>
  <c r="I30" i="6" s="1"/>
  <c r="C31" i="6" s="1"/>
  <c r="F31" i="5"/>
  <c r="G31" i="5" s="1"/>
  <c r="I31" i="5" s="1"/>
  <c r="C32" i="5" s="1"/>
  <c r="H30" i="4"/>
  <c r="J30" i="4" s="1"/>
  <c r="E30" i="4"/>
  <c r="E31" i="6" l="1"/>
  <c r="H31" i="6"/>
  <c r="J31" i="6" s="1"/>
  <c r="H32" i="5"/>
  <c r="J32" i="5" s="1"/>
  <c r="E32" i="5"/>
  <c r="F30" i="4"/>
  <c r="G30" i="4" s="1"/>
  <c r="I30" i="4" s="1"/>
  <c r="C31" i="4" s="1"/>
  <c r="F31" i="6" l="1"/>
  <c r="G31" i="6" s="1"/>
  <c r="I31" i="6" s="1"/>
  <c r="C32" i="6" s="1"/>
  <c r="F32" i="5"/>
  <c r="G32" i="5" s="1"/>
  <c r="I32" i="5" s="1"/>
  <c r="C33" i="5" s="1"/>
  <c r="E31" i="4"/>
  <c r="H31" i="4"/>
  <c r="J31" i="4" s="1"/>
  <c r="H32" i="6" l="1"/>
  <c r="J32" i="6" s="1"/>
  <c r="E32" i="6"/>
  <c r="H33" i="5"/>
  <c r="J33" i="5" s="1"/>
  <c r="E33" i="5"/>
  <c r="F31" i="4"/>
  <c r="G31" i="4" s="1"/>
  <c r="I31" i="4" s="1"/>
  <c r="C32" i="4" s="1"/>
  <c r="F32" i="6" l="1"/>
  <c r="G32" i="6" s="1"/>
  <c r="I32" i="6" s="1"/>
  <c r="C33" i="6" s="1"/>
  <c r="F33" i="5"/>
  <c r="G33" i="5" s="1"/>
  <c r="I33" i="5" s="1"/>
  <c r="C34" i="5" s="1"/>
  <c r="H32" i="4"/>
  <c r="J32" i="4" s="1"/>
  <c r="E32" i="4"/>
  <c r="H33" i="6" l="1"/>
  <c r="J33" i="6" s="1"/>
  <c r="E33" i="6"/>
  <c r="H34" i="5"/>
  <c r="J34" i="5" s="1"/>
  <c r="E34" i="5"/>
  <c r="F32" i="4"/>
  <c r="G32" i="4" s="1"/>
  <c r="I32" i="4" s="1"/>
  <c r="C33" i="4" s="1"/>
  <c r="F33" i="6" l="1"/>
  <c r="G33" i="6" s="1"/>
  <c r="I33" i="6" s="1"/>
  <c r="C34" i="6" s="1"/>
  <c r="F34" i="5"/>
  <c r="G34" i="5" s="1"/>
  <c r="I34" i="5" s="1"/>
  <c r="C35" i="5" s="1"/>
  <c r="H33" i="4"/>
  <c r="J33" i="4" s="1"/>
  <c r="E33" i="4"/>
  <c r="H34" i="6" l="1"/>
  <c r="J34" i="6" s="1"/>
  <c r="E34" i="6"/>
  <c r="E35" i="5"/>
  <c r="H35" i="5"/>
  <c r="J35" i="5" s="1"/>
  <c r="F33" i="4"/>
  <c r="G33" i="4" s="1"/>
  <c r="I33" i="4" s="1"/>
  <c r="C34" i="4" s="1"/>
  <c r="F34" i="6" l="1"/>
  <c r="G34" i="6" s="1"/>
  <c r="I34" i="6" s="1"/>
  <c r="C35" i="6" s="1"/>
  <c r="F35" i="5"/>
  <c r="G35" i="5" s="1"/>
  <c r="I35" i="5" s="1"/>
  <c r="C36" i="5" s="1"/>
  <c r="H34" i="4"/>
  <c r="J34" i="4" s="1"/>
  <c r="E34" i="4"/>
  <c r="H35" i="6" l="1"/>
  <c r="J35" i="6" s="1"/>
  <c r="E35" i="6"/>
  <c r="H36" i="5"/>
  <c r="J36" i="5" s="1"/>
  <c r="E36" i="5"/>
  <c r="F34" i="4"/>
  <c r="G34" i="4" s="1"/>
  <c r="I34" i="4" s="1"/>
  <c r="C35" i="4" s="1"/>
  <c r="F35" i="6" l="1"/>
  <c r="G35" i="6" s="1"/>
  <c r="I35" i="6" s="1"/>
  <c r="C36" i="6" s="1"/>
  <c r="F36" i="5"/>
  <c r="E35" i="4"/>
  <c r="H35" i="4"/>
  <c r="J35" i="4" s="1"/>
  <c r="E36" i="6" l="1"/>
  <c r="H36" i="6"/>
  <c r="J36" i="6" s="1"/>
  <c r="G36" i="5"/>
  <c r="I36" i="5" s="1"/>
  <c r="C37" i="5" s="1"/>
  <c r="F35" i="4"/>
  <c r="G35" i="4" s="1"/>
  <c r="I35" i="4" s="1"/>
  <c r="C36" i="4" s="1"/>
  <c r="H37" i="5" l="1"/>
  <c r="J37" i="5" s="1"/>
  <c r="E37" i="5"/>
  <c r="F36" i="6"/>
  <c r="H36" i="4"/>
  <c r="J36" i="4" s="1"/>
  <c r="E36" i="4"/>
  <c r="F37" i="5" l="1"/>
  <c r="G36" i="6"/>
  <c r="I36" i="6" s="1"/>
  <c r="C37" i="6" s="1"/>
  <c r="F36" i="4"/>
  <c r="H37" i="6" l="1"/>
  <c r="J37" i="6" s="1"/>
  <c r="E37" i="6"/>
  <c r="G37" i="5"/>
  <c r="I37" i="5" s="1"/>
  <c r="C38" i="5" s="1"/>
  <c r="G36" i="4"/>
  <c r="I36" i="4" s="1"/>
  <c r="C37" i="4" s="1"/>
  <c r="F37" i="6" l="1"/>
  <c r="H38" i="5"/>
  <c r="J38" i="5" s="1"/>
  <c r="E38" i="5"/>
  <c r="H37" i="4"/>
  <c r="J37" i="4" s="1"/>
  <c r="E37" i="4"/>
  <c r="G37" i="6" l="1"/>
  <c r="I37" i="6" s="1"/>
  <c r="C38" i="6" s="1"/>
  <c r="F38" i="5"/>
  <c r="F37" i="4"/>
  <c r="H38" i="6" l="1"/>
  <c r="J38" i="6" s="1"/>
  <c r="E38" i="6"/>
  <c r="G38" i="5"/>
  <c r="I38" i="5" s="1"/>
  <c r="C39" i="5" s="1"/>
  <c r="G37" i="4"/>
  <c r="I37" i="4" s="1"/>
  <c r="C38" i="4" s="1"/>
  <c r="F38" i="6" l="1"/>
  <c r="E39" i="5"/>
  <c r="H39" i="5"/>
  <c r="J39" i="5" s="1"/>
  <c r="H38" i="4"/>
  <c r="J38" i="4" s="1"/>
  <c r="E38" i="4"/>
  <c r="G38" i="6" l="1"/>
  <c r="I38" i="6" s="1"/>
  <c r="C39" i="6" s="1"/>
  <c r="F39" i="5"/>
  <c r="F38" i="4"/>
  <c r="H39" i="6" l="1"/>
  <c r="J39" i="6" s="1"/>
  <c r="E39" i="6"/>
  <c r="G39" i="5"/>
  <c r="I39" i="5" s="1"/>
  <c r="C40" i="5" s="1"/>
  <c r="G38" i="4"/>
  <c r="I38" i="4" s="1"/>
  <c r="C39" i="4" s="1"/>
  <c r="F39" i="6" l="1"/>
  <c r="E40" i="5"/>
  <c r="H40" i="5"/>
  <c r="J40" i="5" s="1"/>
  <c r="H39" i="4"/>
  <c r="J39" i="4" s="1"/>
  <c r="E39" i="4"/>
  <c r="G39" i="6" l="1"/>
  <c r="I39" i="6" s="1"/>
  <c r="C40" i="6" s="1"/>
  <c r="F40" i="5"/>
  <c r="F39" i="4"/>
  <c r="H40" i="6" l="1"/>
  <c r="J40" i="6" s="1"/>
  <c r="E40" i="6"/>
  <c r="G40" i="5"/>
  <c r="I40" i="5" s="1"/>
  <c r="C41" i="5" s="1"/>
  <c r="G39" i="4"/>
  <c r="I39" i="4" s="1"/>
  <c r="C40" i="4" s="1"/>
  <c r="F40" i="6" l="1"/>
  <c r="H41" i="5"/>
  <c r="J41" i="5" s="1"/>
  <c r="E41" i="5"/>
  <c r="E40" i="4"/>
  <c r="H40" i="4"/>
  <c r="J40" i="4" s="1"/>
  <c r="G40" i="6" l="1"/>
  <c r="I40" i="6" s="1"/>
  <c r="C41" i="6" s="1"/>
  <c r="F41" i="5"/>
  <c r="F40" i="4"/>
  <c r="H41" i="6" l="1"/>
  <c r="J41" i="6" s="1"/>
  <c r="E41" i="6"/>
  <c r="G41" i="5"/>
  <c r="I41" i="5" s="1"/>
  <c r="C42" i="5" s="1"/>
  <c r="G40" i="4"/>
  <c r="I40" i="4" s="1"/>
  <c r="C41" i="4" s="1"/>
  <c r="F41" i="6" l="1"/>
  <c r="H42" i="5"/>
  <c r="J42" i="5" s="1"/>
  <c r="E42" i="5"/>
  <c r="H41" i="4"/>
  <c r="J41" i="4" s="1"/>
  <c r="E41" i="4"/>
  <c r="G41" i="6" l="1"/>
  <c r="I41" i="6" s="1"/>
  <c r="C42" i="6" s="1"/>
  <c r="F42" i="5"/>
  <c r="G42" i="5" s="1"/>
  <c r="I42" i="5" s="1"/>
  <c r="C43" i="5" s="1"/>
  <c r="F41" i="4"/>
  <c r="H42" i="6" l="1"/>
  <c r="J42" i="6" s="1"/>
  <c r="E42" i="6"/>
  <c r="H43" i="5"/>
  <c r="J43" i="5" s="1"/>
  <c r="E43" i="5"/>
  <c r="G41" i="4"/>
  <c r="I41" i="4" s="1"/>
  <c r="C42" i="4" s="1"/>
  <c r="F42" i="6" l="1"/>
  <c r="G42" i="6" s="1"/>
  <c r="I42" i="6" s="1"/>
  <c r="C43" i="6" s="1"/>
  <c r="F43" i="5"/>
  <c r="G43" i="5" s="1"/>
  <c r="I43" i="5" s="1"/>
  <c r="C44" i="5" s="1"/>
  <c r="H42" i="4"/>
  <c r="J42" i="4" s="1"/>
  <c r="E42" i="4"/>
  <c r="E43" i="6" l="1"/>
  <c r="H43" i="6"/>
  <c r="J43" i="6" s="1"/>
  <c r="E44" i="5"/>
  <c r="H44" i="5"/>
  <c r="J44" i="5" s="1"/>
  <c r="F42" i="4"/>
  <c r="G42" i="4" s="1"/>
  <c r="I42" i="4" s="1"/>
  <c r="C43" i="4" s="1"/>
  <c r="F43" i="6" l="1"/>
  <c r="G43" i="6" s="1"/>
  <c r="I43" i="6" s="1"/>
  <c r="C44" i="6" s="1"/>
  <c r="F44" i="5"/>
  <c r="G44" i="5" s="1"/>
  <c r="I44" i="5" s="1"/>
  <c r="C45" i="5" s="1"/>
  <c r="H43" i="4"/>
  <c r="J43" i="4" s="1"/>
  <c r="E43" i="4"/>
  <c r="H44" i="6" l="1"/>
  <c r="J44" i="6" s="1"/>
  <c r="E44" i="6"/>
  <c r="H45" i="5"/>
  <c r="J45" i="5" s="1"/>
  <c r="E45" i="5"/>
  <c r="F43" i="4"/>
  <c r="G43" i="4" s="1"/>
  <c r="I43" i="4" s="1"/>
  <c r="C44" i="4" s="1"/>
  <c r="F44" i="6" l="1"/>
  <c r="G44" i="6" s="1"/>
  <c r="I44" i="6" s="1"/>
  <c r="C45" i="6" s="1"/>
  <c r="F45" i="5"/>
  <c r="G45" i="5" s="1"/>
  <c r="I45" i="5" s="1"/>
  <c r="C46" i="5" s="1"/>
  <c r="H44" i="4"/>
  <c r="J44" i="4" s="1"/>
  <c r="E44" i="4"/>
  <c r="H45" i="6" l="1"/>
  <c r="J45" i="6" s="1"/>
  <c r="E45" i="6"/>
  <c r="H46" i="5"/>
  <c r="J46" i="5" s="1"/>
  <c r="E46" i="5"/>
  <c r="F44" i="4"/>
  <c r="G44" i="4" s="1"/>
  <c r="I44" i="4" s="1"/>
  <c r="C45" i="4" s="1"/>
  <c r="F45" i="6" l="1"/>
  <c r="G45" i="6" s="1"/>
  <c r="I45" i="6" s="1"/>
  <c r="C46" i="6" s="1"/>
  <c r="F46" i="5"/>
  <c r="G46" i="5" s="1"/>
  <c r="I46" i="5" s="1"/>
  <c r="C47" i="5" s="1"/>
  <c r="E45" i="4"/>
  <c r="H45" i="4"/>
  <c r="J45" i="4" s="1"/>
  <c r="H46" i="6" l="1"/>
  <c r="J46" i="6" s="1"/>
  <c r="E46" i="6"/>
  <c r="H47" i="5"/>
  <c r="J47" i="5" s="1"/>
  <c r="E47" i="5"/>
  <c r="F45" i="4"/>
  <c r="G45" i="4" s="1"/>
  <c r="I45" i="4" s="1"/>
  <c r="C46" i="4" s="1"/>
  <c r="F46" i="6" l="1"/>
  <c r="G46" i="6" s="1"/>
  <c r="I46" i="6" s="1"/>
  <c r="C47" i="6" s="1"/>
  <c r="F47" i="5"/>
  <c r="G47" i="5" s="1"/>
  <c r="I47" i="5" s="1"/>
  <c r="C48" i="5" s="1"/>
  <c r="H46" i="4"/>
  <c r="J46" i="4" s="1"/>
  <c r="E46" i="4"/>
  <c r="H47" i="6" l="1"/>
  <c r="J47" i="6" s="1"/>
  <c r="E47" i="6"/>
  <c r="E48" i="5"/>
  <c r="H48" i="5"/>
  <c r="J48" i="5" s="1"/>
  <c r="F46" i="4"/>
  <c r="G46" i="4" s="1"/>
  <c r="I46" i="4" s="1"/>
  <c r="C47" i="4" s="1"/>
  <c r="F47" i="6" l="1"/>
  <c r="G47" i="6" s="1"/>
  <c r="I47" i="6" s="1"/>
  <c r="C48" i="6" s="1"/>
  <c r="F48" i="5"/>
  <c r="I48" i="5"/>
  <c r="H47" i="4"/>
  <c r="J47" i="4" s="1"/>
  <c r="E47" i="4"/>
  <c r="H48" i="6" l="1"/>
  <c r="J48" i="6" s="1"/>
  <c r="E48" i="6"/>
  <c r="G48" i="5"/>
  <c r="I6" i="5"/>
  <c r="F47" i="4"/>
  <c r="G47" i="4" s="1"/>
  <c r="I47" i="4" s="1"/>
  <c r="C48" i="4" s="1"/>
  <c r="I48" i="6" l="1"/>
  <c r="F48" i="6"/>
  <c r="H48" i="4"/>
  <c r="J48" i="4" s="1"/>
  <c r="E48" i="4"/>
  <c r="G48" i="6" l="1"/>
  <c r="I6" i="6"/>
  <c r="F48" i="4"/>
  <c r="I48" i="4"/>
  <c r="G48" i="4" l="1"/>
  <c r="I6" i="4"/>
  <c r="A24" i="2" l="1"/>
  <c r="A25" i="2"/>
  <c r="A26" i="2"/>
  <c r="A27" i="2"/>
  <c r="A28" i="2"/>
  <c r="A29" i="2"/>
  <c r="A30" i="2"/>
  <c r="A31" i="2"/>
  <c r="A32" i="2"/>
  <c r="A33" i="2"/>
  <c r="A34" i="2"/>
  <c r="A35" i="2"/>
  <c r="A36" i="2"/>
  <c r="A37" i="2"/>
  <c r="A38" i="2"/>
  <c r="A39" i="2"/>
  <c r="A23" i="2"/>
  <c r="P16" i="2" l="1"/>
  <c r="I40" i="2"/>
  <c r="H40" i="2"/>
  <c r="G40" i="2"/>
  <c r="F40" i="2"/>
  <c r="E40" i="2"/>
  <c r="D40" i="2"/>
  <c r="C40" i="2"/>
  <c r="O23" i="2"/>
  <c r="P3" i="2" s="1"/>
  <c r="N40" i="2"/>
  <c r="M40" i="2"/>
  <c r="L40" i="2"/>
  <c r="K40" i="2"/>
  <c r="J40" i="2"/>
  <c r="O38" i="2"/>
  <c r="P18" i="2" s="1"/>
  <c r="O37" i="2"/>
  <c r="P17" i="2" s="1"/>
  <c r="O36" i="2"/>
  <c r="O35" i="2"/>
  <c r="P15" i="2" s="1"/>
  <c r="O33" i="2"/>
  <c r="P13" i="2" s="1"/>
  <c r="O31" i="2"/>
  <c r="P11" i="2" s="1"/>
  <c r="O29" i="2"/>
  <c r="P9" i="2" s="1"/>
  <c r="O27" i="2"/>
  <c r="P7" i="2" s="1"/>
  <c r="O26" i="2"/>
  <c r="P6" i="2" s="1"/>
  <c r="O24" i="2"/>
  <c r="P4" i="2" s="1"/>
  <c r="B20" i="2"/>
  <c r="O25" i="2" l="1"/>
  <c r="P5" i="2" s="1"/>
  <c r="O39" i="2"/>
  <c r="P19" i="2" s="1"/>
  <c r="O32" i="2"/>
  <c r="P12" i="2" s="1"/>
  <c r="O34" i="2"/>
  <c r="P14" i="2" s="1"/>
  <c r="O6" i="2"/>
  <c r="S6" i="2" s="1"/>
  <c r="O30" i="2"/>
  <c r="P10" i="2" s="1"/>
  <c r="O28" i="2"/>
  <c r="P8" i="2" s="1"/>
  <c r="Q9" i="1"/>
  <c r="Q8" i="1"/>
  <c r="Q7" i="1"/>
  <c r="Q6" i="1"/>
  <c r="Q5" i="1"/>
  <c r="E71" i="1"/>
  <c r="R6" i="2" l="1"/>
  <c r="Q6" i="2"/>
  <c r="P20" i="2"/>
  <c r="O40" i="2"/>
  <c r="B27" i="1"/>
  <c r="Q27" i="1" s="1"/>
  <c r="Q69" i="1" l="1"/>
  <c r="Q68" i="1"/>
  <c r="Q67" i="1"/>
  <c r="Q66" i="1"/>
  <c r="Q65" i="1"/>
  <c r="Q64" i="1"/>
  <c r="Q63" i="1"/>
  <c r="Q62" i="1"/>
  <c r="Q61" i="1"/>
  <c r="Q60" i="1"/>
  <c r="Q59" i="1"/>
  <c r="Q58" i="1"/>
  <c r="Q57" i="1"/>
  <c r="Q56" i="1"/>
  <c r="Q55" i="1"/>
  <c r="Q54" i="1"/>
  <c r="B50" i="1"/>
  <c r="Q50" i="1" s="1"/>
  <c r="Q45" i="1"/>
  <c r="Q44" i="1"/>
  <c r="B42" i="1"/>
  <c r="Q42" i="1" s="1"/>
  <c r="B40" i="1"/>
  <c r="Q40" i="1" s="1"/>
  <c r="B39" i="1"/>
  <c r="Q39" i="1" s="1"/>
  <c r="B38" i="1"/>
  <c r="Q38" i="1" s="1"/>
  <c r="B37" i="1"/>
  <c r="Q37" i="1" s="1"/>
  <c r="B36" i="1"/>
  <c r="Q36" i="1" s="1"/>
  <c r="B35" i="1"/>
  <c r="Q35" i="1" s="1"/>
  <c r="B34" i="1"/>
  <c r="Q34" i="1" s="1"/>
  <c r="B26" i="1"/>
  <c r="Q26" i="1" s="1"/>
  <c r="B24" i="1"/>
  <c r="Q24" i="1" s="1"/>
  <c r="B19" i="1"/>
  <c r="Q19" i="1" s="1"/>
  <c r="P71" i="1"/>
  <c r="O71" i="1"/>
  <c r="N71" i="1"/>
  <c r="M71" i="1"/>
  <c r="L71" i="1"/>
  <c r="K71" i="1"/>
  <c r="J71" i="1"/>
  <c r="I71" i="1"/>
  <c r="H71" i="1"/>
  <c r="G71" i="1"/>
  <c r="F71" i="1"/>
  <c r="C69" i="1"/>
  <c r="C19" i="2" s="1"/>
  <c r="C68" i="1"/>
  <c r="C18" i="2" s="1"/>
  <c r="C67" i="1"/>
  <c r="C17" i="2" s="1"/>
  <c r="C66" i="1"/>
  <c r="C16" i="2" s="1"/>
  <c r="C65" i="1"/>
  <c r="C15" i="2" s="1"/>
  <c r="C64" i="1"/>
  <c r="C14" i="2" s="1"/>
  <c r="C63" i="1"/>
  <c r="C13" i="2" s="1"/>
  <c r="C62" i="1"/>
  <c r="C12" i="2" s="1"/>
  <c r="C61" i="1"/>
  <c r="C11" i="2" s="1"/>
  <c r="C10" i="2"/>
  <c r="C59" i="1"/>
  <c r="C9" i="2" s="1"/>
  <c r="C58" i="1"/>
  <c r="C8" i="2" s="1"/>
  <c r="C57" i="1"/>
  <c r="C7" i="2" s="1"/>
  <c r="C5" i="2"/>
  <c r="D5" i="2" s="1"/>
  <c r="E5" i="2" s="1"/>
  <c r="F5" i="2" s="1"/>
  <c r="G5" i="2" s="1"/>
  <c r="H5" i="2" s="1"/>
  <c r="I5" i="2" s="1"/>
  <c r="J5" i="2" s="1"/>
  <c r="K5" i="2" s="1"/>
  <c r="L5" i="2" s="1"/>
  <c r="M5" i="2" s="1"/>
  <c r="N5" i="2" s="1"/>
  <c r="C54" i="1"/>
  <c r="D45" i="1"/>
  <c r="B20" i="1"/>
  <c r="Q20" i="1" s="1"/>
  <c r="B18" i="1"/>
  <c r="Q18" i="1" s="1"/>
  <c r="B17" i="1"/>
  <c r="Q17" i="1" s="1"/>
  <c r="B16" i="1"/>
  <c r="Q16" i="1" s="1"/>
  <c r="B15" i="1"/>
  <c r="Q15" i="1" s="1"/>
  <c r="B14" i="1"/>
  <c r="Q14" i="1" s="1"/>
  <c r="Q11" i="1"/>
  <c r="C9" i="1"/>
  <c r="C8" i="1"/>
  <c r="C7" i="1"/>
  <c r="C6" i="1"/>
  <c r="C5" i="1"/>
  <c r="O5" i="2" l="1"/>
  <c r="R5" i="2" s="1"/>
  <c r="D7" i="2"/>
  <c r="E7" i="2" s="1"/>
  <c r="F7" i="2" s="1"/>
  <c r="G7" i="2" s="1"/>
  <c r="H7" i="2" s="1"/>
  <c r="I7" i="2" s="1"/>
  <c r="J7" i="2" s="1"/>
  <c r="K7" i="2" s="1"/>
  <c r="L7" i="2" s="1"/>
  <c r="M7" i="2" s="1"/>
  <c r="N7" i="2" s="1"/>
  <c r="D11" i="2"/>
  <c r="E11" i="2" s="1"/>
  <c r="F11" i="2" s="1"/>
  <c r="G11" i="2" s="1"/>
  <c r="H11" i="2" s="1"/>
  <c r="I11" i="2" s="1"/>
  <c r="J11" i="2" s="1"/>
  <c r="K11" i="2" s="1"/>
  <c r="L11" i="2" s="1"/>
  <c r="M11" i="2" s="1"/>
  <c r="N11" i="2" s="1"/>
  <c r="D15" i="2"/>
  <c r="E15" i="2" s="1"/>
  <c r="F15" i="2" s="1"/>
  <c r="G15" i="2" s="1"/>
  <c r="H15" i="2" s="1"/>
  <c r="I15" i="2" s="1"/>
  <c r="J15" i="2" s="1"/>
  <c r="K15" i="2" s="1"/>
  <c r="L15" i="2" s="1"/>
  <c r="M15" i="2" s="1"/>
  <c r="N15" i="2" s="1"/>
  <c r="D19" i="2"/>
  <c r="E19" i="2" s="1"/>
  <c r="F19" i="2" s="1"/>
  <c r="G19" i="2" s="1"/>
  <c r="H19" i="2" s="1"/>
  <c r="I19" i="2" s="1"/>
  <c r="J19" i="2" s="1"/>
  <c r="K19" i="2" s="1"/>
  <c r="L19" i="2" s="1"/>
  <c r="M19" i="2" s="1"/>
  <c r="N19" i="2" s="1"/>
  <c r="D8" i="2"/>
  <c r="E8" i="2" s="1"/>
  <c r="F8" i="2" s="1"/>
  <c r="G8" i="2" s="1"/>
  <c r="H8" i="2" s="1"/>
  <c r="I8" i="2" s="1"/>
  <c r="J8" i="2" s="1"/>
  <c r="K8" i="2" s="1"/>
  <c r="L8" i="2" s="1"/>
  <c r="M8" i="2" s="1"/>
  <c r="N8" i="2" s="1"/>
  <c r="O8" i="2"/>
  <c r="D12" i="2"/>
  <c r="E12" i="2" s="1"/>
  <c r="F12" i="2" s="1"/>
  <c r="G12" i="2" s="1"/>
  <c r="H12" i="2" s="1"/>
  <c r="I12" i="2" s="1"/>
  <c r="J12" i="2" s="1"/>
  <c r="K12" i="2" s="1"/>
  <c r="L12" i="2" s="1"/>
  <c r="M12" i="2" s="1"/>
  <c r="N12" i="2" s="1"/>
  <c r="D16" i="2"/>
  <c r="E16" i="2" s="1"/>
  <c r="F16" i="2" s="1"/>
  <c r="G16" i="2" s="1"/>
  <c r="H16" i="2" s="1"/>
  <c r="I16" i="2" s="1"/>
  <c r="J16" i="2" s="1"/>
  <c r="K16" i="2" s="1"/>
  <c r="L16" i="2" s="1"/>
  <c r="M16" i="2" s="1"/>
  <c r="N16" i="2" s="1"/>
  <c r="C4" i="2"/>
  <c r="D9" i="2"/>
  <c r="E9" i="2" s="1"/>
  <c r="F9" i="2" s="1"/>
  <c r="G9" i="2" s="1"/>
  <c r="H9" i="2" s="1"/>
  <c r="I9" i="2" s="1"/>
  <c r="J9" i="2" s="1"/>
  <c r="K9" i="2" s="1"/>
  <c r="L9" i="2" s="1"/>
  <c r="M9" i="2" s="1"/>
  <c r="N9" i="2" s="1"/>
  <c r="D13" i="2"/>
  <c r="E13" i="2" s="1"/>
  <c r="F13" i="2" s="1"/>
  <c r="G13" i="2" s="1"/>
  <c r="H13" i="2" s="1"/>
  <c r="I13" i="2" s="1"/>
  <c r="J13" i="2" s="1"/>
  <c r="K13" i="2" s="1"/>
  <c r="L13" i="2" s="1"/>
  <c r="M13" i="2" s="1"/>
  <c r="N13" i="2" s="1"/>
  <c r="D17" i="2"/>
  <c r="E17" i="2" s="1"/>
  <c r="F17" i="2" s="1"/>
  <c r="G17" i="2" s="1"/>
  <c r="H17" i="2" s="1"/>
  <c r="I17" i="2" s="1"/>
  <c r="J17" i="2" s="1"/>
  <c r="K17" i="2" s="1"/>
  <c r="L17" i="2" s="1"/>
  <c r="M17" i="2" s="1"/>
  <c r="N17" i="2" s="1"/>
  <c r="D10" i="2"/>
  <c r="E10" i="2" s="1"/>
  <c r="F10" i="2" s="1"/>
  <c r="G10" i="2" s="1"/>
  <c r="H10" i="2" s="1"/>
  <c r="I10" i="2" s="1"/>
  <c r="J10" i="2" s="1"/>
  <c r="K10" i="2" s="1"/>
  <c r="L10" i="2" s="1"/>
  <c r="M10" i="2" s="1"/>
  <c r="N10" i="2" s="1"/>
  <c r="D14" i="2"/>
  <c r="E14" i="2" s="1"/>
  <c r="F14" i="2" s="1"/>
  <c r="G14" i="2" s="1"/>
  <c r="H14" i="2" s="1"/>
  <c r="I14" i="2" s="1"/>
  <c r="J14" i="2" s="1"/>
  <c r="K14" i="2" s="1"/>
  <c r="L14" i="2" s="1"/>
  <c r="M14" i="2" s="1"/>
  <c r="N14" i="2" s="1"/>
  <c r="D18" i="2"/>
  <c r="E18" i="2" s="1"/>
  <c r="F18" i="2" s="1"/>
  <c r="G18" i="2" s="1"/>
  <c r="H18" i="2" s="1"/>
  <c r="I18" i="2" s="1"/>
  <c r="J18" i="2" s="1"/>
  <c r="K18" i="2" s="1"/>
  <c r="L18" i="2" s="1"/>
  <c r="M18" i="2" s="1"/>
  <c r="N18" i="2" s="1"/>
  <c r="C11" i="1"/>
  <c r="E11" i="1"/>
  <c r="E73" i="1" s="1"/>
  <c r="F11" i="1"/>
  <c r="F73" i="1" s="1"/>
  <c r="B11" i="1"/>
  <c r="O17" i="2" l="1"/>
  <c r="R17" i="2" s="1"/>
  <c r="S5" i="2"/>
  <c r="O9" i="2"/>
  <c r="R9" i="2" s="1"/>
  <c r="O16" i="2"/>
  <c r="R16" i="2" s="1"/>
  <c r="O7" i="2"/>
  <c r="S7" i="2" s="1"/>
  <c r="Q5" i="2"/>
  <c r="O14" i="2"/>
  <c r="Q14" i="2" s="1"/>
  <c r="O15" i="2"/>
  <c r="R15" i="2" s="1"/>
  <c r="O18" i="2"/>
  <c r="R18" i="2" s="1"/>
  <c r="O10" i="2"/>
  <c r="Q10" i="2" s="1"/>
  <c r="O13" i="2"/>
  <c r="S13" i="2" s="1"/>
  <c r="O12" i="2"/>
  <c r="S12" i="2" s="1"/>
  <c r="O19" i="2"/>
  <c r="R19" i="2" s="1"/>
  <c r="O11" i="2"/>
  <c r="Q11" i="2" s="1"/>
  <c r="S14" i="2"/>
  <c r="S17" i="2"/>
  <c r="Q17" i="2"/>
  <c r="Q9" i="2"/>
  <c r="S16" i="2"/>
  <c r="R8" i="2"/>
  <c r="Q8" i="2"/>
  <c r="S8" i="2"/>
  <c r="Q7" i="2"/>
  <c r="Q13" i="2"/>
  <c r="D4" i="2"/>
  <c r="G11" i="1"/>
  <c r="G73" i="1" s="1"/>
  <c r="R13" i="2" l="1"/>
  <c r="S9" i="2"/>
  <c r="R14" i="2"/>
  <c r="R7" i="2"/>
  <c r="S11" i="2"/>
  <c r="R10" i="2"/>
  <c r="Q19" i="2"/>
  <c r="Q18" i="2"/>
  <c r="S15" i="2"/>
  <c r="Q16" i="2"/>
  <c r="R11" i="2"/>
  <c r="S10" i="2"/>
  <c r="S19" i="2"/>
  <c r="Q15" i="2"/>
  <c r="S18" i="2"/>
  <c r="Q12" i="2"/>
  <c r="R12" i="2"/>
  <c r="E4" i="2"/>
  <c r="H11" i="1"/>
  <c r="H73" i="1" s="1"/>
  <c r="F4" i="2" l="1"/>
  <c r="I11" i="1"/>
  <c r="I73" i="1" s="1"/>
  <c r="G4" i="2" l="1"/>
  <c r="J11" i="1"/>
  <c r="J73" i="1" s="1"/>
  <c r="H4" i="2" l="1"/>
  <c r="K11" i="1"/>
  <c r="K73" i="1" s="1"/>
  <c r="I4" i="2" l="1"/>
  <c r="L11" i="1"/>
  <c r="L73" i="1" s="1"/>
  <c r="J4" i="2" l="1"/>
  <c r="M11" i="1"/>
  <c r="M73" i="1" s="1"/>
  <c r="K4" i="2" l="1"/>
  <c r="N11" i="1"/>
  <c r="N73" i="1" s="1"/>
  <c r="L4" i="2" l="1"/>
  <c r="P11" i="1"/>
  <c r="P73" i="1" s="1"/>
  <c r="O11" i="1"/>
  <c r="O73" i="1" s="1"/>
  <c r="M4" i="2" l="1"/>
  <c r="B48" i="1"/>
  <c r="Q48" i="1" s="1"/>
  <c r="B47" i="1"/>
  <c r="Q47" i="1" s="1"/>
  <c r="Q46" i="1"/>
  <c r="B43" i="1"/>
  <c r="B49" i="1"/>
  <c r="Q49" i="1" s="1"/>
  <c r="N4" i="2" l="1"/>
  <c r="Q43" i="1"/>
  <c r="O4" i="2" l="1"/>
  <c r="R4" i="2" l="1"/>
  <c r="S4" i="2"/>
  <c r="Q4" i="2"/>
  <c r="B70" i="1" l="1"/>
  <c r="B71" i="1"/>
  <c r="B73" i="1" s="1"/>
  <c r="Q53" i="1"/>
  <c r="Q71" i="1" s="1"/>
  <c r="Q73" i="1" s="1"/>
  <c r="C53" i="1"/>
  <c r="C70" i="1" s="1"/>
  <c r="C3" i="2" l="1"/>
  <c r="C20" i="2" s="1"/>
  <c r="C44" i="2" s="1"/>
  <c r="C71" i="1"/>
  <c r="C73" i="1" s="1"/>
  <c r="D3" i="2" l="1"/>
  <c r="E3" i="2" s="1"/>
  <c r="D20" i="2" l="1"/>
  <c r="D44" i="2" s="1"/>
  <c r="E20" i="2"/>
  <c r="E44" i="2" s="1"/>
  <c r="F3" i="2"/>
  <c r="F20" i="2" l="1"/>
  <c r="F44" i="2" s="1"/>
  <c r="G3" i="2"/>
  <c r="H3" i="2" l="1"/>
  <c r="G20" i="2"/>
  <c r="G44" i="2" s="1"/>
  <c r="H20" i="2" l="1"/>
  <c r="H44" i="2" s="1"/>
  <c r="I3" i="2"/>
  <c r="I20" i="2" l="1"/>
  <c r="I44" i="2" s="1"/>
  <c r="J3" i="2"/>
  <c r="K3" i="2" l="1"/>
  <c r="J20" i="2"/>
  <c r="J44" i="2" s="1"/>
  <c r="L3" i="2" l="1"/>
  <c r="K20" i="2"/>
  <c r="K44" i="2" s="1"/>
  <c r="L20" i="2" l="1"/>
  <c r="L44" i="2" s="1"/>
  <c r="M3" i="2"/>
  <c r="N3" i="2" l="1"/>
  <c r="M20" i="2"/>
  <c r="M44" i="2" s="1"/>
  <c r="N20" i="2" l="1"/>
  <c r="N44" i="2" s="1"/>
  <c r="O3" i="2"/>
  <c r="O20" i="2" l="1"/>
  <c r="Q20" i="2" s="1"/>
  <c r="R3" i="2"/>
  <c r="R20" i="2" s="1"/>
  <c r="S3" i="2"/>
  <c r="Q3" i="2"/>
</calcChain>
</file>

<file path=xl/sharedStrings.xml><?xml version="1.0" encoding="utf-8"?>
<sst xmlns="http://schemas.openxmlformats.org/spreadsheetml/2006/main" count="222" uniqueCount="156">
  <si>
    <t>BUDGET</t>
  </si>
  <si>
    <t>ACTUALS</t>
  </si>
  <si>
    <t>Total</t>
  </si>
  <si>
    <t>Yearly</t>
  </si>
  <si>
    <t>Monthly</t>
  </si>
  <si>
    <t>JAN</t>
  </si>
  <si>
    <t>FEB</t>
  </si>
  <si>
    <t>MAR</t>
  </si>
  <si>
    <t>APR</t>
  </si>
  <si>
    <t>MAY</t>
  </si>
  <si>
    <t>JUN</t>
  </si>
  <si>
    <t>JUL</t>
  </si>
  <si>
    <t>AUG</t>
  </si>
  <si>
    <t>SEP</t>
  </si>
  <si>
    <t>OCT</t>
  </si>
  <si>
    <t>NOV</t>
  </si>
  <si>
    <t>DEC</t>
  </si>
  <si>
    <t>Remaining</t>
  </si>
  <si>
    <t>Income</t>
  </si>
  <si>
    <t>Bonus</t>
  </si>
  <si>
    <t>Other</t>
  </si>
  <si>
    <t>Tax Refund</t>
  </si>
  <si>
    <t>Total Income</t>
  </si>
  <si>
    <t>Home</t>
  </si>
  <si>
    <t>Water</t>
  </si>
  <si>
    <t>Bills</t>
  </si>
  <si>
    <t>Bank Fees</t>
  </si>
  <si>
    <t>Eating out</t>
  </si>
  <si>
    <t>Costco</t>
  </si>
  <si>
    <t>Publix</t>
  </si>
  <si>
    <t>Kroger</t>
  </si>
  <si>
    <t>Gas (Auto)</t>
  </si>
  <si>
    <t>Miscellaneous</t>
  </si>
  <si>
    <t>DayCare</t>
  </si>
  <si>
    <t>Term Insurance</t>
  </si>
  <si>
    <t>Church, Charity, Donations</t>
  </si>
  <si>
    <t>Health/Fitness</t>
  </si>
  <si>
    <t xml:space="preserve"> </t>
  </si>
  <si>
    <t xml:space="preserve">Yearly </t>
  </si>
  <si>
    <t>Homeowner's Association</t>
  </si>
  <si>
    <t>Car Insurance</t>
  </si>
  <si>
    <t>Car Maintenance</t>
  </si>
  <si>
    <t>Avalon Tax</t>
  </si>
  <si>
    <t>Holiday (Food/Décor)</t>
  </si>
  <si>
    <t>Birthday Gifts</t>
  </si>
  <si>
    <t>Christmas Gifts</t>
  </si>
  <si>
    <t>Emergency</t>
  </si>
  <si>
    <t>Car Fund</t>
  </si>
  <si>
    <t>Vacation</t>
  </si>
  <si>
    <t>Home Repair/Furnishings</t>
  </si>
  <si>
    <t>Basement Fund</t>
  </si>
  <si>
    <t xml:space="preserve">Doctor </t>
  </si>
  <si>
    <t>Technology/Home Defense</t>
  </si>
  <si>
    <t>Entertaining/gatherings</t>
  </si>
  <si>
    <t>Total Expenses</t>
  </si>
  <si>
    <t>Net Inflow/ (Outflow)</t>
  </si>
  <si>
    <t xml:space="preserve">Electricity </t>
  </si>
  <si>
    <t>Gas (home)</t>
  </si>
  <si>
    <t xml:space="preserve">Student Loans </t>
  </si>
  <si>
    <t>Personal Spending Wife</t>
  </si>
  <si>
    <t>Personal Spending Husband</t>
  </si>
  <si>
    <t>Personal Spending Kids</t>
  </si>
  <si>
    <t>Kids Activities/Sports</t>
  </si>
  <si>
    <t>Kids</t>
  </si>
  <si>
    <t>Credit Cards</t>
  </si>
  <si>
    <t>Jan</t>
  </si>
  <si>
    <t>Feb</t>
  </si>
  <si>
    <t>Mar</t>
  </si>
  <si>
    <t>Apr</t>
  </si>
  <si>
    <t>May</t>
  </si>
  <si>
    <t>Jun</t>
  </si>
  <si>
    <t>Jul</t>
  </si>
  <si>
    <t>Aug</t>
  </si>
  <si>
    <t>Sept</t>
  </si>
  <si>
    <t>Oct</t>
  </si>
  <si>
    <t>Nov</t>
  </si>
  <si>
    <t>Dec</t>
  </si>
  <si>
    <t>Payments</t>
  </si>
  <si>
    <t>Remaining
Bal.</t>
  </si>
  <si>
    <t>Beg
Bal</t>
  </si>
  <si>
    <t>Diff</t>
  </si>
  <si>
    <t>Total
payments</t>
  </si>
  <si>
    <t>Total Due To/Due From</t>
  </si>
  <si>
    <t>Sunking Funds to savings</t>
  </si>
  <si>
    <t>LOAN AMORTIZATION SCHEDULE</t>
  </si>
  <si>
    <t>ENTER VALUES</t>
  </si>
  <si>
    <t>LOAN SUMMARY</t>
  </si>
  <si>
    <t>Loan amount</t>
  </si>
  <si>
    <t>Scheduled payment</t>
  </si>
  <si>
    <t>Annual interest rate</t>
  </si>
  <si>
    <t>Scheduled number of payments</t>
  </si>
  <si>
    <t>Loan period in years</t>
  </si>
  <si>
    <t>Actual number of payments</t>
  </si>
  <si>
    <t>Number of payments per year</t>
  </si>
  <si>
    <t>Total early payments</t>
  </si>
  <si>
    <t>Start date of loan</t>
  </si>
  <si>
    <t>Total interest</t>
  </si>
  <si>
    <t>Optional extra payments</t>
  </si>
  <si>
    <t>LENDER NAME</t>
  </si>
  <si>
    <t>PMT NO</t>
  </si>
  <si>
    <t>PAYMENT DATE</t>
  </si>
  <si>
    <t>BEGINNING BALANCE</t>
  </si>
  <si>
    <t>SCHEDULED PAYMENT</t>
  </si>
  <si>
    <t>EXTRA PAYMENT</t>
  </si>
  <si>
    <t>TOTAL PAYMENT</t>
  </si>
  <si>
    <t>PRINCIPAL</t>
  </si>
  <si>
    <t>INTEREST</t>
  </si>
  <si>
    <t>ENDING BALANCE</t>
  </si>
  <si>
    <t>CUMULATIVE INTEREST</t>
  </si>
  <si>
    <t>Home Phone</t>
  </si>
  <si>
    <t>Internet</t>
  </si>
  <si>
    <t>Cable</t>
  </si>
  <si>
    <t>Target/Walmart</t>
  </si>
  <si>
    <t>Mutual Funds/Investments</t>
  </si>
  <si>
    <t>Student Loan</t>
  </si>
  <si>
    <t>Total Sinking Funds</t>
  </si>
  <si>
    <t>Total saved/reimbursed</t>
  </si>
  <si>
    <t>Total Savings</t>
  </si>
  <si>
    <t>Sinking Funds</t>
  </si>
  <si>
    <t>Actual Spending</t>
  </si>
  <si>
    <t>Credit Card</t>
  </si>
  <si>
    <t>Car Note</t>
  </si>
  <si>
    <t>Rent</t>
  </si>
  <si>
    <t>Personal Loan</t>
  </si>
  <si>
    <t>Star Wars</t>
  </si>
  <si>
    <t>Phone Bill</t>
  </si>
  <si>
    <t>Netflix</t>
  </si>
  <si>
    <t>Insurance</t>
  </si>
  <si>
    <t>Income 2</t>
  </si>
  <si>
    <t>Income 1</t>
  </si>
  <si>
    <t>Car note</t>
  </si>
  <si>
    <t>Car note 2</t>
  </si>
  <si>
    <t>FAMILY SINKING FUNDS</t>
  </si>
  <si>
    <t>Name</t>
  </si>
  <si>
    <t>Beginning Balance</t>
  </si>
  <si>
    <t>Sinking fund 1</t>
  </si>
  <si>
    <t>Sinking fund 2</t>
  </si>
  <si>
    <t>Sinking fund 3</t>
  </si>
  <si>
    <t>Sinking fund 4</t>
  </si>
  <si>
    <t>Sinking fund 5</t>
  </si>
  <si>
    <t>Sinking fund 6</t>
  </si>
  <si>
    <t>Sinking fund 7</t>
  </si>
  <si>
    <t>Sinking fund 8</t>
  </si>
  <si>
    <t>Sinking fund 9</t>
  </si>
  <si>
    <t>Sinking fund 10</t>
  </si>
  <si>
    <t>Sinking fund 11</t>
  </si>
  <si>
    <t>Sinking fund 12</t>
  </si>
  <si>
    <t>Sinking fund 13</t>
  </si>
  <si>
    <t>Sinking fund 14</t>
  </si>
  <si>
    <t>Sinking fund 15</t>
  </si>
  <si>
    <t>Sinking fund 16</t>
  </si>
  <si>
    <t>Sinking fund 17</t>
  </si>
  <si>
    <t>Sinking fund 18</t>
  </si>
  <si>
    <t>Sinking fund 19</t>
  </si>
  <si>
    <t>Sinking fund 20</t>
  </si>
  <si>
    <t>Grand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</si>
</sst>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quot;$&quot;\(#,##0.00\)"/>
    <numFmt numFmtId="165" formatCode="&quot;$&quot;#,##0.00"/>
  </numFmts>
  <fonts count="18" x14ac:knownFonts="1">
    <font>
      <sz val="11"/>
      <color theme="1"/>
      <name val="Calibri"/>
      <family val="2"/>
      <scheme val="minor"/>
    </font>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10"/>
      <color rgb="FFFF0000"/>
      <name val="Arial"/>
      <family val="2"/>
    </font>
    <font>
      <sz val="10"/>
      <name val="Calibri"/>
      <family val="2"/>
      <scheme val="minor"/>
    </font>
    <font>
      <i/>
      <sz val="9"/>
      <color rgb="FF7F7F7F"/>
      <name val="Calibri"/>
      <family val="2"/>
      <scheme val="minor"/>
    </font>
    <font>
      <sz val="10"/>
      <color theme="1" tint="0.24994659260841701"/>
      <name val="Calibri"/>
      <family val="2"/>
      <scheme val="minor"/>
    </font>
    <font>
      <b/>
      <sz val="9"/>
      <color theme="3"/>
      <name val="Calibri"/>
      <family val="2"/>
      <scheme val="minor"/>
    </font>
    <font>
      <b/>
      <sz val="16"/>
      <color theme="1" tint="0.24994659260841701"/>
      <name val="Calibri Light"/>
      <family val="2"/>
      <scheme val="major"/>
    </font>
    <font>
      <b/>
      <sz val="10"/>
      <color theme="1" tint="0.24994659260841701"/>
      <name val="Calibri Light"/>
      <family val="2"/>
      <scheme val="major"/>
    </font>
    <font>
      <b/>
      <sz val="11"/>
      <color theme="1"/>
      <name val="Calibri"/>
      <family val="2"/>
      <scheme val="minor"/>
    </font>
    <font>
      <b/>
      <sz val="18"/>
      <color rgb="FFFF00FF"/>
      <name val="Calibri"/>
      <family val="2"/>
      <scheme val="minor"/>
    </font>
    <font>
      <sz val="18"/>
      <color rgb="FFFF00FF"/>
      <name val="Calibri"/>
      <family val="2"/>
      <scheme val="minor"/>
    </font>
    <font>
      <sz val="18"/>
      <color theme="1"/>
      <name val="Calibri"/>
      <family val="2"/>
      <scheme val="minor"/>
    </font>
    <font>
      <sz val="11"/>
      <color rgb="FF0000FF"/>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rgb="FF00FFFF"/>
        <bgColor indexed="64"/>
      </patternFill>
    </fill>
    <fill>
      <patternFill patternType="solid">
        <fgColor theme="0" tint="-0.14996795556505021"/>
        <bgColor indexed="64"/>
      </patternFill>
    </fill>
  </fills>
  <borders count="7">
    <border>
      <left/>
      <right/>
      <top/>
      <bottom/>
      <diagonal/>
    </border>
    <border>
      <left/>
      <right/>
      <top/>
      <bottom style="thin">
        <color indexed="64"/>
      </bottom>
      <diagonal/>
    </border>
    <border>
      <left/>
      <right/>
      <top/>
      <bottom style="thick">
        <color theme="4" tint="-0.499984740745262"/>
      </bottom>
      <diagonal/>
    </border>
    <border>
      <left/>
      <right/>
      <top/>
      <bottom style="medium">
        <color theme="4" tint="-0.499984740745262"/>
      </bottom>
      <diagonal/>
    </border>
    <border>
      <left/>
      <right/>
      <top style="thin">
        <color theme="4" tint="-0.499984740745262"/>
      </top>
      <bottom style="thin">
        <color theme="4" tint="-0.499984740745262"/>
      </bottom>
      <diagonal/>
    </border>
    <border>
      <left/>
      <right/>
      <top style="thin">
        <color theme="1" tint="0.499984740745262"/>
      </top>
      <bottom style="thin">
        <color theme="1" tint="0.499984740745262"/>
      </bottom>
      <diagonal/>
    </border>
    <border>
      <left/>
      <right/>
      <top/>
      <bottom style="medium">
        <color indexed="64"/>
      </bottom>
      <diagonal/>
    </border>
  </borders>
  <cellStyleXfs count="10">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7" fillId="0" borderId="0"/>
    <xf numFmtId="0" fontId="11" fillId="0" borderId="2" applyNumberFormat="0" applyFill="0" applyProtection="0">
      <alignment vertical="center"/>
    </xf>
    <xf numFmtId="0" fontId="12" fillId="0" borderId="3" applyNumberFormat="0" applyFill="0" applyProtection="0">
      <alignment vertical="center"/>
    </xf>
    <xf numFmtId="0" fontId="10" fillId="0" borderId="4" applyNumberFormat="0" applyFill="0" applyProtection="0">
      <alignment vertical="center"/>
    </xf>
    <xf numFmtId="0" fontId="9" fillId="4" borderId="5" applyNumberFormat="0" applyProtection="0"/>
    <xf numFmtId="0" fontId="8" fillId="0" borderId="5" applyNumberFormat="0" applyProtection="0">
      <alignment vertical="center"/>
    </xf>
  </cellStyleXfs>
  <cellXfs count="112">
    <xf numFmtId="0" fontId="0" fillId="0" borderId="0" xfId="0"/>
    <xf numFmtId="0" fontId="2" fillId="0" borderId="0" xfId="0" applyFont="1" applyBorder="1" applyAlignment="1">
      <alignment horizontal="centerContinuous"/>
    </xf>
    <xf numFmtId="43" fontId="2" fillId="0" borderId="0" xfId="1" applyFont="1" applyBorder="1" applyAlignment="1">
      <alignment horizontal="centerContinuous"/>
    </xf>
    <xf numFmtId="0" fontId="2" fillId="0" borderId="0" xfId="0" applyFont="1" applyBorder="1" applyAlignment="1">
      <alignment horizontal="center"/>
    </xf>
    <xf numFmtId="43" fontId="4" fillId="0" borderId="0" xfId="0" applyNumberFormat="1" applyFont="1" applyFill="1" applyBorder="1" applyAlignment="1">
      <alignment horizontal="left" wrapText="1"/>
    </xf>
    <xf numFmtId="0" fontId="5" fillId="0" borderId="1" xfId="0" applyNumberFormat="1" applyFont="1" applyFill="1" applyBorder="1" applyAlignment="1">
      <alignment horizontal="center" wrapText="1"/>
    </xf>
    <xf numFmtId="164" fontId="5" fillId="0" borderId="1" xfId="0" applyNumberFormat="1" applyFont="1" applyFill="1" applyBorder="1" applyAlignment="1">
      <alignment horizontal="center"/>
    </xf>
    <xf numFmtId="0" fontId="2" fillId="0" borderId="1" xfId="0" applyFont="1" applyBorder="1" applyAlignment="1">
      <alignment horizontal="center"/>
    </xf>
    <xf numFmtId="43" fontId="2" fillId="0" borderId="1" xfId="1" applyFont="1" applyBorder="1" applyAlignment="1">
      <alignment horizontal="center"/>
    </xf>
    <xf numFmtId="0" fontId="2" fillId="0" borderId="1" xfId="0" applyFont="1" applyFill="1" applyBorder="1" applyAlignment="1">
      <alignment horizontal="center"/>
    </xf>
    <xf numFmtId="0" fontId="5" fillId="0" borderId="0" xfId="0" applyNumberFormat="1" applyFont="1" applyFill="1" applyBorder="1" applyAlignment="1">
      <alignment horizontal="left"/>
    </xf>
    <xf numFmtId="164"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left" indent="1"/>
    </xf>
    <xf numFmtId="43" fontId="4" fillId="0" borderId="0" xfId="1" applyFont="1" applyFill="1" applyBorder="1" applyAlignment="1">
      <alignment horizontal="left"/>
    </xf>
    <xf numFmtId="43" fontId="4" fillId="0" borderId="0" xfId="1" applyFont="1" applyFill="1" applyBorder="1" applyAlignment="1">
      <alignment horizontal="left" vertical="center"/>
    </xf>
    <xf numFmtId="164" fontId="4" fillId="0" borderId="0" xfId="0" applyNumberFormat="1" applyFont="1" applyFill="1" applyBorder="1" applyAlignment="1">
      <alignment horizontal="left"/>
    </xf>
    <xf numFmtId="4" fontId="0" fillId="0" borderId="0" xfId="0" applyNumberFormat="1"/>
    <xf numFmtId="164" fontId="4" fillId="0" borderId="0" xfId="1" applyNumberFormat="1" applyFont="1" applyFill="1" applyBorder="1" applyAlignment="1">
      <alignment horizontal="left"/>
    </xf>
    <xf numFmtId="43" fontId="0" fillId="0" borderId="0" xfId="0" applyNumberFormat="1"/>
    <xf numFmtId="0" fontId="4" fillId="0" borderId="0" xfId="0" applyNumberFormat="1" applyFont="1" applyFill="1" applyBorder="1" applyAlignment="1">
      <alignment horizontal="left" wrapText="1"/>
    </xf>
    <xf numFmtId="164" fontId="4" fillId="0" borderId="0" xfId="0" applyNumberFormat="1" applyFont="1" applyFill="1" applyBorder="1" applyAlignment="1">
      <alignment horizontal="left" wrapText="1"/>
    </xf>
    <xf numFmtId="43" fontId="5" fillId="0" borderId="0" xfId="0" applyNumberFormat="1" applyFont="1" applyFill="1" applyBorder="1" applyAlignment="1">
      <alignment horizontal="left"/>
    </xf>
    <xf numFmtId="164" fontId="5" fillId="0" borderId="0" xfId="0" applyNumberFormat="1" applyFont="1" applyFill="1" applyBorder="1" applyAlignment="1">
      <alignment horizontal="left"/>
    </xf>
    <xf numFmtId="0" fontId="3" fillId="0" borderId="0" xfId="0" applyFont="1"/>
    <xf numFmtId="43" fontId="4" fillId="0" borderId="0" xfId="1" applyFont="1" applyFill="1" applyBorder="1" applyAlignment="1">
      <alignment horizontal="left" wrapText="1"/>
    </xf>
    <xf numFmtId="43" fontId="5" fillId="0" borderId="0" xfId="1" applyFont="1" applyFill="1" applyBorder="1" applyAlignment="1">
      <alignment horizontal="left"/>
    </xf>
    <xf numFmtId="0" fontId="4" fillId="0" borderId="0" xfId="0" applyNumberFormat="1" applyFont="1" applyFill="1" applyBorder="1" applyAlignment="1">
      <alignment horizontal="left"/>
    </xf>
    <xf numFmtId="0" fontId="0" fillId="0" borderId="0" xfId="0" applyAlignment="1">
      <alignment horizontal="left" indent="1"/>
    </xf>
    <xf numFmtId="0" fontId="4" fillId="0" borderId="0" xfId="0" applyNumberFormat="1" applyFont="1" applyFill="1" applyBorder="1" applyAlignment="1">
      <alignment horizontal="left" wrapText="1" indent="1"/>
    </xf>
    <xf numFmtId="0" fontId="0" fillId="0" borderId="0" xfId="0" applyBorder="1" applyAlignment="1">
      <alignment horizontal="left" indent="1"/>
    </xf>
    <xf numFmtId="0" fontId="0" fillId="0" borderId="1" xfId="0" applyBorder="1" applyAlignment="1">
      <alignment horizontal="left" indent="1"/>
    </xf>
    <xf numFmtId="43" fontId="4" fillId="0" borderId="1" xfId="1" applyFont="1" applyFill="1" applyBorder="1" applyAlignment="1">
      <alignment horizontal="left" vertical="center"/>
    </xf>
    <xf numFmtId="0" fontId="0" fillId="0" borderId="1" xfId="0" applyBorder="1"/>
    <xf numFmtId="43" fontId="0" fillId="0" borderId="1" xfId="0" applyNumberFormat="1" applyBorder="1"/>
    <xf numFmtId="43" fontId="5" fillId="0" borderId="0" xfId="1" applyFont="1" applyFill="1" applyBorder="1" applyAlignment="1">
      <alignment horizontal="left" vertical="center"/>
    </xf>
    <xf numFmtId="0" fontId="2" fillId="0" borderId="0" xfId="0" applyFont="1"/>
    <xf numFmtId="43" fontId="2" fillId="0" borderId="0" xfId="0" applyNumberFormat="1" applyFont="1" applyBorder="1"/>
    <xf numFmtId="0" fontId="0" fillId="0" borderId="0" xfId="0" applyBorder="1"/>
    <xf numFmtId="0" fontId="2" fillId="0" borderId="0" xfId="0" applyFont="1" applyFill="1" applyBorder="1" applyAlignment="1">
      <alignment horizontal="centerContinuous"/>
    </xf>
    <xf numFmtId="43" fontId="2" fillId="0" borderId="0" xfId="0" applyNumberFormat="1" applyFont="1" applyFill="1" applyBorder="1"/>
    <xf numFmtId="0" fontId="0" fillId="0" borderId="0" xfId="0" applyFill="1" applyBorder="1"/>
    <xf numFmtId="43" fontId="4" fillId="2" borderId="0" xfId="1" applyFont="1" applyFill="1" applyBorder="1" applyAlignment="1">
      <alignment horizontal="left"/>
    </xf>
    <xf numFmtId="43" fontId="4" fillId="2" borderId="0" xfId="1" applyFont="1" applyFill="1" applyBorder="1" applyAlignment="1">
      <alignment horizontal="left" wrapText="1"/>
    </xf>
    <xf numFmtId="43" fontId="4" fillId="2" borderId="1" xfId="1" applyFont="1" applyFill="1" applyBorder="1" applyAlignment="1">
      <alignment horizontal="left" wrapText="1"/>
    </xf>
    <xf numFmtId="43" fontId="0" fillId="0" borderId="0" xfId="0" applyNumberFormat="1" applyBorder="1"/>
    <xf numFmtId="0" fontId="0" fillId="0" borderId="1" xfId="0" applyBorder="1" applyAlignment="1">
      <alignment horizontal="left" indent="2"/>
    </xf>
    <xf numFmtId="0" fontId="0" fillId="0" borderId="0" xfId="0" applyAlignment="1">
      <alignment wrapText="1"/>
    </xf>
    <xf numFmtId="43" fontId="4" fillId="0" borderId="1" xfId="1" applyFont="1" applyFill="1" applyBorder="1" applyAlignment="1">
      <alignment horizontal="left" wrapText="1"/>
    </xf>
    <xf numFmtId="0" fontId="2" fillId="0" borderId="0" xfId="2" applyFont="1"/>
    <xf numFmtId="0" fontId="3" fillId="0" borderId="0" xfId="2"/>
    <xf numFmtId="43" fontId="0" fillId="0" borderId="0" xfId="3" applyFont="1"/>
    <xf numFmtId="0" fontId="3" fillId="0" borderId="0" xfId="2" applyFill="1"/>
    <xf numFmtId="0" fontId="2" fillId="0" borderId="0" xfId="2" applyFont="1" applyAlignment="1">
      <alignment horizontal="center"/>
    </xf>
    <xf numFmtId="0" fontId="2" fillId="0" borderId="0" xfId="2" applyFont="1" applyAlignment="1">
      <alignment horizontal="center" wrapText="1"/>
    </xf>
    <xf numFmtId="0" fontId="3" fillId="0" borderId="0" xfId="2" applyFont="1"/>
    <xf numFmtId="43" fontId="2" fillId="0" borderId="0" xfId="3" applyFont="1" applyAlignment="1">
      <alignment horizontal="center" wrapText="1"/>
    </xf>
    <xf numFmtId="0" fontId="2" fillId="0" borderId="0" xfId="2" applyFont="1" applyFill="1" applyAlignment="1">
      <alignment horizontal="center"/>
    </xf>
    <xf numFmtId="4" fontId="3" fillId="0" borderId="0" xfId="2" applyNumberFormat="1"/>
    <xf numFmtId="43" fontId="0" fillId="0" borderId="0" xfId="3" applyFont="1" applyFill="1"/>
    <xf numFmtId="0" fontId="6" fillId="0" borderId="0" xfId="2" applyFont="1"/>
    <xf numFmtId="4" fontId="3" fillId="0" borderId="1" xfId="2" applyNumberFormat="1" applyBorder="1"/>
    <xf numFmtId="43" fontId="0" fillId="0" borderId="1" xfId="3" applyFont="1" applyBorder="1"/>
    <xf numFmtId="43" fontId="0" fillId="0" borderId="1" xfId="3" applyFont="1" applyFill="1" applyBorder="1"/>
    <xf numFmtId="0" fontId="2" fillId="0" borderId="0" xfId="2" applyFont="1" applyAlignment="1">
      <alignment horizontal="left" indent="1"/>
    </xf>
    <xf numFmtId="0" fontId="3" fillId="0" borderId="0" xfId="2" applyAlignment="1">
      <alignment horizontal="left" indent="1"/>
    </xf>
    <xf numFmtId="4" fontId="3" fillId="0" borderId="0" xfId="2" applyNumberFormat="1" applyFont="1" applyAlignment="1">
      <alignment horizontal="center" wrapText="1"/>
    </xf>
    <xf numFmtId="4" fontId="3" fillId="0" borderId="0" xfId="2" applyNumberFormat="1" applyFill="1"/>
    <xf numFmtId="4" fontId="3" fillId="0" borderId="0" xfId="2" applyNumberFormat="1" applyFont="1"/>
    <xf numFmtId="4" fontId="3" fillId="0" borderId="0" xfId="2" applyNumberFormat="1" applyFont="1" applyFill="1"/>
    <xf numFmtId="0" fontId="3" fillId="0" borderId="0" xfId="2" applyFill="1" applyBorder="1"/>
    <xf numFmtId="0" fontId="3" fillId="0" borderId="0" xfId="2" applyFont="1" applyFill="1" applyBorder="1"/>
    <xf numFmtId="43" fontId="3" fillId="0" borderId="0" xfId="2" applyNumberFormat="1" applyFill="1"/>
    <xf numFmtId="4" fontId="3" fillId="3" borderId="0" xfId="2" applyNumberFormat="1" applyFill="1"/>
    <xf numFmtId="0" fontId="3" fillId="3" borderId="0" xfId="2" applyFill="1"/>
    <xf numFmtId="0" fontId="5" fillId="0" borderId="0" xfId="2" applyNumberFormat="1" applyFont="1" applyFill="1" applyBorder="1" applyAlignment="1">
      <alignment horizontal="left" vertical="center"/>
    </xf>
    <xf numFmtId="164" fontId="3" fillId="0" borderId="0" xfId="2" applyNumberFormat="1"/>
    <xf numFmtId="0" fontId="4" fillId="0" borderId="0" xfId="2" applyNumberFormat="1" applyFont="1" applyFill="1" applyBorder="1" applyAlignment="1">
      <alignment horizontal="left" wrapText="1"/>
    </xf>
    <xf numFmtId="0" fontId="3" fillId="0" borderId="0" xfId="2" applyFont="1" applyBorder="1"/>
    <xf numFmtId="43" fontId="3" fillId="0" borderId="0" xfId="3" applyFont="1" applyFill="1" applyBorder="1"/>
    <xf numFmtId="0" fontId="2" fillId="0" borderId="0" xfId="2" applyNumberFormat="1" applyFont="1" applyFill="1" applyBorder="1" applyAlignment="1">
      <alignment horizontal="left" vertical="center"/>
    </xf>
    <xf numFmtId="164" fontId="3" fillId="0" borderId="0" xfId="2" applyNumberFormat="1" applyFont="1" applyFill="1" applyBorder="1" applyAlignment="1">
      <alignment horizontal="right" vertical="center"/>
    </xf>
    <xf numFmtId="0" fontId="3" fillId="0" borderId="0" xfId="2" applyNumberFormat="1" applyFont="1" applyFill="1" applyBorder="1" applyAlignment="1">
      <alignment horizontal="left" wrapText="1"/>
    </xf>
    <xf numFmtId="43" fontId="3" fillId="0" borderId="0" xfId="2" applyNumberFormat="1" applyFont="1" applyFill="1" applyBorder="1"/>
    <xf numFmtId="0" fontId="3" fillId="0" borderId="0" xfId="2" applyNumberFormat="1" applyFont="1" applyFill="1" applyBorder="1" applyAlignment="1">
      <alignment horizontal="left" vertical="center"/>
    </xf>
    <xf numFmtId="43" fontId="3" fillId="0" borderId="0" xfId="3" applyFont="1" applyFill="1" applyBorder="1" applyAlignment="1">
      <alignment horizontal="left" vertical="center"/>
    </xf>
    <xf numFmtId="43" fontId="3" fillId="0" borderId="0" xfId="2" applyNumberFormat="1" applyFont="1" applyFill="1" applyBorder="1" applyAlignment="1">
      <alignment horizontal="left" vertical="center"/>
    </xf>
    <xf numFmtId="43" fontId="3" fillId="0" borderId="0" xfId="3" applyFont="1" applyFill="1" applyBorder="1" applyAlignment="1">
      <alignment horizontal="right" vertical="center"/>
    </xf>
    <xf numFmtId="0" fontId="7" fillId="0" borderId="0" xfId="4"/>
    <xf numFmtId="0" fontId="11" fillId="0" borderId="2" xfId="5">
      <alignment vertical="center"/>
    </xf>
    <xf numFmtId="0" fontId="12" fillId="0" borderId="3" xfId="6">
      <alignment vertical="center"/>
    </xf>
    <xf numFmtId="0" fontId="10" fillId="0" borderId="4" xfId="7">
      <alignment vertical="center"/>
    </xf>
    <xf numFmtId="165" fontId="9" fillId="4" borderId="5" xfId="8" applyNumberFormat="1"/>
    <xf numFmtId="10" fontId="9" fillId="4" borderId="5" xfId="8" applyNumberFormat="1"/>
    <xf numFmtId="0" fontId="9" fillId="4" borderId="5" xfId="8"/>
    <xf numFmtId="14" fontId="9" fillId="4" borderId="5" xfId="8" applyNumberFormat="1"/>
    <xf numFmtId="44" fontId="9" fillId="4" borderId="5" xfId="8" applyNumberFormat="1"/>
    <xf numFmtId="0" fontId="8" fillId="0" borderId="5" xfId="9">
      <alignment vertical="center"/>
    </xf>
    <xf numFmtId="0" fontId="7" fillId="0" borderId="0" xfId="4" applyFont="1" applyFill="1" applyBorder="1" applyAlignment="1">
      <alignment horizontal="left"/>
    </xf>
    <xf numFmtId="14" fontId="7" fillId="0" borderId="0" xfId="4" applyNumberFormat="1" applyFont="1" applyFill="1" applyBorder="1" applyAlignment="1">
      <alignment horizontal="left"/>
    </xf>
    <xf numFmtId="0" fontId="3" fillId="0" borderId="0" xfId="4" applyFont="1" applyFill="1" applyBorder="1" applyAlignment="1">
      <alignment horizontal="left" wrapText="1"/>
    </xf>
    <xf numFmtId="0" fontId="3" fillId="0" borderId="0" xfId="4" applyFont="1" applyFill="1" applyBorder="1" applyAlignment="1">
      <alignment horizontal="right" wrapText="1"/>
    </xf>
    <xf numFmtId="165" fontId="7" fillId="0" borderId="0" xfId="4" applyNumberFormat="1" applyFont="1" applyFill="1" applyBorder="1" applyAlignment="1">
      <alignment horizontal="right"/>
    </xf>
    <xf numFmtId="43" fontId="6" fillId="2" borderId="0" xfId="1" applyFont="1" applyFill="1" applyBorder="1" applyAlignment="1">
      <alignment horizontal="left"/>
    </xf>
    <xf numFmtId="0" fontId="14" fillId="0" borderId="0" xfId="0" applyFont="1"/>
    <xf numFmtId="0" fontId="15" fillId="0" borderId="0" xfId="0" applyFont="1"/>
    <xf numFmtId="0" fontId="16" fillId="0" borderId="0" xfId="0" applyFont="1"/>
    <xf numFmtId="0" fontId="13" fillId="0" borderId="0" xfId="0" applyFont="1"/>
    <xf numFmtId="43" fontId="17" fillId="0" borderId="0" xfId="1" applyFont="1"/>
    <xf numFmtId="43" fontId="0" fillId="0" borderId="0" xfId="1" applyFont="1"/>
    <xf numFmtId="0" fontId="0" fillId="0" borderId="6" xfId="0" applyBorder="1"/>
    <xf numFmtId="43" fontId="17" fillId="0" borderId="6" xfId="1" applyFont="1" applyBorder="1"/>
    <xf numFmtId="44" fontId="9" fillId="4" borderId="5" xfId="8" applyNumberFormat="1" applyAlignment="1">
      <alignment horizontal="right"/>
    </xf>
  </cellXfs>
  <cellStyles count="10">
    <cellStyle name="Comma" xfId="1" builtinId="3"/>
    <cellStyle name="Comma 2" xfId="3"/>
    <cellStyle name="Explanatory Text 2" xfId="9"/>
    <cellStyle name="Heading 1 2" xfId="5"/>
    <cellStyle name="Heading 2 2" xfId="6"/>
    <cellStyle name="Heading 3 2" xfId="7"/>
    <cellStyle name="Input 2" xfId="8"/>
    <cellStyle name="Normal" xfId="0" builtinId="0"/>
    <cellStyle name="Normal 2" xfId="2"/>
    <cellStyle name="Normal 3" xfId="4"/>
  </cellStyles>
  <dxfs count="46">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left" vertical="bottom" textRotation="0" justifyLastLine="0" shrinkToFit="0" readingOrder="0"/>
    </dxf>
    <dxf>
      <alignment horizontal="left" vertical="bottom" textRotation="0" justifyLastLine="0" shrinkToFit="0" readingOrder="0"/>
    </dxf>
    <dxf>
      <alignment horizontal="left" vertical="bottom" textRotation="0" justifyLastLine="0" shrinkToFit="0" readingOrder="0"/>
    </dxf>
    <dxf>
      <font>
        <b val="0"/>
      </font>
      <alignment horizontal="left" vertical="bottom" textRotation="0" justifyLastLine="0" shrinkToFit="0" readingOrder="0"/>
    </dxf>
    <dxf>
      <font>
        <color theme="0"/>
      </font>
      <fill>
        <patternFill>
          <bgColor theme="0"/>
        </patternFill>
      </fill>
      <border>
        <left/>
        <right/>
        <top/>
        <bottom/>
        <vertical/>
        <horizontal/>
      </border>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left" vertical="bottom" textRotation="0" justifyLastLine="0" shrinkToFit="0" readingOrder="0"/>
    </dxf>
    <dxf>
      <alignment horizontal="left" vertical="bottom" textRotation="0" justifyLastLine="0" shrinkToFit="0" readingOrder="0"/>
    </dxf>
    <dxf>
      <alignment horizontal="left" vertical="bottom" textRotation="0" justifyLastLine="0" shrinkToFit="0" readingOrder="0"/>
    </dxf>
    <dxf>
      <font>
        <b val="0"/>
      </font>
      <alignment horizontal="left" vertical="bottom" textRotation="0" justifyLastLine="0" shrinkToFit="0" readingOrder="0"/>
    </dxf>
    <dxf>
      <font>
        <color theme="0"/>
      </font>
      <fill>
        <patternFill>
          <bgColor theme="0"/>
        </patternFill>
      </fill>
      <border>
        <left/>
        <right/>
        <top/>
        <bottom/>
        <vertical/>
        <horizontal/>
      </border>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left" vertical="bottom" textRotation="0" justifyLastLine="0" shrinkToFit="0" readingOrder="0"/>
    </dxf>
    <dxf>
      <alignment horizontal="left" vertical="bottom" textRotation="0" justifyLastLine="0" shrinkToFit="0" readingOrder="0"/>
    </dxf>
    <dxf>
      <alignment horizontal="left" vertical="bottom" textRotation="0" justifyLastLine="0" shrinkToFit="0" readingOrder="0"/>
    </dxf>
    <dxf>
      <font>
        <b val="0"/>
      </font>
      <alignment horizontal="left" vertical="bottom" textRotation="0" justifyLastLine="0" shrinkToFit="0" readingOrder="0"/>
    </dxf>
    <dxf>
      <font>
        <color theme="0"/>
      </font>
      <fill>
        <patternFill>
          <bgColor theme="0"/>
        </patternFill>
      </fill>
      <border>
        <left/>
        <right/>
        <top/>
        <bottom/>
        <vertical/>
        <horizontal/>
      </border>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8168889431442"/>
          <bgColor theme="4" tint="0.79998168889431442"/>
        </patternFill>
      </fill>
    </dxf>
    <dxf>
      <font>
        <color theme="1" tint="0.24994659260841701"/>
      </font>
    </dxf>
    <dxf>
      <font>
        <color theme="1" tint="0.24994659260841701"/>
      </font>
    </dxf>
    <dxf>
      <font>
        <color theme="1" tint="0.24994659260841701"/>
      </font>
      <border>
        <top style="double">
          <color theme="4"/>
        </top>
      </border>
    </dxf>
    <dxf>
      <font>
        <b/>
        <i val="0"/>
        <color theme="0"/>
      </font>
      <fill>
        <patternFill patternType="solid">
          <fgColor theme="4"/>
          <bgColor theme="4"/>
        </patternFill>
      </fill>
    </dxf>
    <dxf>
      <font>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2" defaultPivotStyle="PivotStyleLight16">
    <tableStyle name="Loan Amortization Schedule" pivot="0" count="7">
      <tableStyleElement type="wholeTable" dxfId="45"/>
      <tableStyleElement type="headerRow" dxfId="44"/>
      <tableStyleElement type="totalRow" dxfId="43"/>
      <tableStyleElement type="firstColumn" dxfId="42"/>
      <tableStyleElement type="lastColumn" dxfId="41"/>
      <tableStyleElement type="firstRowStripe" dxfId="40"/>
      <tableStyleElement type="firstColumnStripe"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Sinking Fund Pie Chart</a:t>
            </a:r>
          </a:p>
        </c:rich>
      </c:tx>
      <c:layout>
        <c:manualLayout>
          <c:xMode val="edge"/>
          <c:yMode val="edge"/>
          <c:x val="0.3816191878454217"/>
          <c:y val="1.61197496126001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tx>
            <c:strRef>
              <c:f>'Sinking Funds Tracker'!$B$3</c:f>
              <c:strCache>
                <c:ptCount val="1"/>
                <c:pt idx="0">
                  <c:v>Beginning Balance</c:v>
                </c:pt>
              </c:strCache>
            </c:strRef>
          </c:tx>
          <c:dPt>
            <c:idx val="0"/>
            <c:bubble3D val="0"/>
            <c:spPr>
              <a:solidFill>
                <a:schemeClr val="accent6"/>
              </a:solidFill>
              <a:ln>
                <a:noFill/>
              </a:ln>
              <a:effectLst>
                <a:outerShdw blurRad="254000" sx="102000" sy="102000" algn="ctr" rotWithShape="0">
                  <a:prstClr val="black">
                    <a:alpha val="20000"/>
                  </a:prstClr>
                </a:outerShdw>
              </a:effectLst>
            </c:spPr>
          </c:dPt>
          <c:dPt>
            <c:idx val="1"/>
            <c:bubble3D val="0"/>
            <c:spPr>
              <a:solidFill>
                <a:schemeClr val="accent5"/>
              </a:solidFill>
              <a:ln>
                <a:noFill/>
              </a:ln>
              <a:effectLst>
                <a:outerShdw blurRad="254000" sx="102000" sy="102000" algn="ctr" rotWithShape="0">
                  <a:prstClr val="black">
                    <a:alpha val="20000"/>
                  </a:prstClr>
                </a:outerShdw>
              </a:effectLst>
            </c:spPr>
          </c:dPt>
          <c:dPt>
            <c:idx val="2"/>
            <c:bubble3D val="0"/>
            <c:spPr>
              <a:solidFill>
                <a:schemeClr val="accent4"/>
              </a:solidFill>
              <a:ln>
                <a:noFill/>
              </a:ln>
              <a:effectLst>
                <a:outerShdw blurRad="254000" sx="102000" sy="102000" algn="ctr" rotWithShape="0">
                  <a:prstClr val="black">
                    <a:alpha val="20000"/>
                  </a:prstClr>
                </a:outerShdw>
              </a:effectLst>
            </c:spPr>
          </c:dPt>
          <c:dPt>
            <c:idx val="3"/>
            <c:bubble3D val="0"/>
            <c:spPr>
              <a:solidFill>
                <a:schemeClr val="accent6">
                  <a:lumMod val="60000"/>
                </a:schemeClr>
              </a:solidFill>
              <a:ln>
                <a:noFill/>
              </a:ln>
              <a:effectLst>
                <a:outerShdw blurRad="254000" sx="102000" sy="102000" algn="ctr" rotWithShape="0">
                  <a:prstClr val="black">
                    <a:alpha val="20000"/>
                  </a:prstClr>
                </a:outerShdw>
              </a:effectLst>
            </c:spPr>
          </c:dPt>
          <c:dPt>
            <c:idx val="4"/>
            <c:bubble3D val="0"/>
            <c:spPr>
              <a:solidFill>
                <a:schemeClr val="accent5">
                  <a:lumMod val="60000"/>
                </a:schemeClr>
              </a:solidFill>
              <a:ln>
                <a:noFill/>
              </a:ln>
              <a:effectLst>
                <a:outerShdw blurRad="254000" sx="102000" sy="102000" algn="ctr" rotWithShape="0">
                  <a:prstClr val="black">
                    <a:alpha val="20000"/>
                  </a:prstClr>
                </a:outerShdw>
              </a:effectLst>
            </c:spPr>
          </c:dPt>
          <c:dPt>
            <c:idx val="5"/>
            <c:bubble3D val="0"/>
            <c:spPr>
              <a:solidFill>
                <a:schemeClr val="accent4">
                  <a:lumMod val="60000"/>
                </a:schemeClr>
              </a:solidFill>
              <a:ln>
                <a:noFill/>
              </a:ln>
              <a:effectLst>
                <a:outerShdw blurRad="254000" sx="102000" sy="102000" algn="ctr" rotWithShape="0">
                  <a:prstClr val="black">
                    <a:alpha val="20000"/>
                  </a:prstClr>
                </a:outerShdw>
              </a:effectLst>
            </c:spPr>
          </c:dPt>
          <c:dPt>
            <c:idx val="6"/>
            <c:bubble3D val="0"/>
            <c:spPr>
              <a:solidFill>
                <a:schemeClr val="accent6">
                  <a:lumMod val="80000"/>
                  <a:lumOff val="20000"/>
                </a:schemeClr>
              </a:solidFill>
              <a:ln>
                <a:noFill/>
              </a:ln>
              <a:effectLst>
                <a:outerShdw blurRad="254000" sx="102000" sy="102000" algn="ctr" rotWithShape="0">
                  <a:prstClr val="black">
                    <a:alpha val="20000"/>
                  </a:prstClr>
                </a:outerShdw>
              </a:effectLst>
            </c:spPr>
          </c:dPt>
          <c:dPt>
            <c:idx val="7"/>
            <c:bubble3D val="0"/>
            <c:spPr>
              <a:solidFill>
                <a:schemeClr val="accent5">
                  <a:lumMod val="80000"/>
                  <a:lumOff val="20000"/>
                </a:schemeClr>
              </a:solidFill>
              <a:ln>
                <a:noFill/>
              </a:ln>
              <a:effectLst>
                <a:outerShdw blurRad="254000" sx="102000" sy="102000" algn="ctr" rotWithShape="0">
                  <a:prstClr val="black">
                    <a:alpha val="20000"/>
                  </a:prstClr>
                </a:outerShdw>
              </a:effectLst>
            </c:spPr>
          </c:dPt>
          <c:dPt>
            <c:idx val="8"/>
            <c:bubble3D val="0"/>
            <c:spPr>
              <a:solidFill>
                <a:schemeClr val="accent4">
                  <a:lumMod val="80000"/>
                  <a:lumOff val="20000"/>
                </a:schemeClr>
              </a:solidFill>
              <a:ln>
                <a:noFill/>
              </a:ln>
              <a:effectLst>
                <a:outerShdw blurRad="254000" sx="102000" sy="102000" algn="ctr" rotWithShape="0">
                  <a:prstClr val="black">
                    <a:alpha val="20000"/>
                  </a:prstClr>
                </a:outerShdw>
              </a:effectLst>
            </c:spPr>
          </c:dPt>
          <c:dPt>
            <c:idx val="9"/>
            <c:bubble3D val="0"/>
            <c:spPr>
              <a:solidFill>
                <a:schemeClr val="accent6">
                  <a:lumMod val="80000"/>
                </a:schemeClr>
              </a:solidFill>
              <a:ln>
                <a:noFill/>
              </a:ln>
              <a:effectLst>
                <a:outerShdw blurRad="254000" sx="102000" sy="102000" algn="ctr" rotWithShape="0">
                  <a:prstClr val="black">
                    <a:alpha val="20000"/>
                  </a:prstClr>
                </a:outerShdw>
              </a:effectLst>
            </c:spPr>
          </c:dPt>
          <c:dPt>
            <c:idx val="10"/>
            <c:bubble3D val="0"/>
            <c:spPr>
              <a:solidFill>
                <a:schemeClr val="accent5">
                  <a:lumMod val="80000"/>
                </a:schemeClr>
              </a:solidFill>
              <a:ln>
                <a:noFill/>
              </a:ln>
              <a:effectLst>
                <a:outerShdw blurRad="254000" sx="102000" sy="102000" algn="ctr" rotWithShape="0">
                  <a:prstClr val="black">
                    <a:alpha val="20000"/>
                  </a:prstClr>
                </a:outerShdw>
              </a:effectLst>
            </c:spPr>
          </c:dPt>
          <c:dPt>
            <c:idx val="11"/>
            <c:bubble3D val="0"/>
            <c:spPr>
              <a:solidFill>
                <a:schemeClr val="accent4">
                  <a:lumMod val="80000"/>
                </a:schemeClr>
              </a:solidFill>
              <a:ln>
                <a:noFill/>
              </a:ln>
              <a:effectLst>
                <a:outerShdw blurRad="254000" sx="102000" sy="102000" algn="ctr" rotWithShape="0">
                  <a:prstClr val="black">
                    <a:alpha val="20000"/>
                  </a:prstClr>
                </a:outerShdw>
              </a:effectLst>
            </c:spPr>
          </c:dPt>
          <c:dPt>
            <c:idx val="12"/>
            <c:bubble3D val="0"/>
            <c:spPr>
              <a:solidFill>
                <a:schemeClr val="accent6">
                  <a:lumMod val="60000"/>
                  <a:lumOff val="40000"/>
                </a:schemeClr>
              </a:solidFill>
              <a:ln>
                <a:noFill/>
              </a:ln>
              <a:effectLst>
                <a:outerShdw blurRad="254000" sx="102000" sy="102000" algn="ctr" rotWithShape="0">
                  <a:prstClr val="black">
                    <a:alpha val="20000"/>
                  </a:prstClr>
                </a:outerShdw>
              </a:effectLst>
            </c:spPr>
          </c:dPt>
          <c:dPt>
            <c:idx val="13"/>
            <c:bubble3D val="0"/>
            <c:spPr>
              <a:solidFill>
                <a:schemeClr val="accent5">
                  <a:lumMod val="60000"/>
                  <a:lumOff val="40000"/>
                </a:schemeClr>
              </a:solidFill>
              <a:ln>
                <a:noFill/>
              </a:ln>
              <a:effectLst>
                <a:outerShdw blurRad="254000" sx="102000" sy="102000" algn="ctr" rotWithShape="0">
                  <a:prstClr val="black">
                    <a:alpha val="20000"/>
                  </a:prstClr>
                </a:outerShdw>
              </a:effectLst>
            </c:spPr>
          </c:dPt>
          <c:dPt>
            <c:idx val="14"/>
            <c:bubble3D val="0"/>
            <c:spPr>
              <a:solidFill>
                <a:schemeClr val="accent4">
                  <a:lumMod val="60000"/>
                  <a:lumOff val="40000"/>
                </a:schemeClr>
              </a:solidFill>
              <a:ln>
                <a:noFill/>
              </a:ln>
              <a:effectLst>
                <a:outerShdw blurRad="254000" sx="102000" sy="102000" algn="ctr" rotWithShape="0">
                  <a:prstClr val="black">
                    <a:alpha val="20000"/>
                  </a:prstClr>
                </a:outerShdw>
              </a:effectLst>
            </c:spPr>
          </c:dPt>
          <c:dPt>
            <c:idx val="15"/>
            <c:bubble3D val="0"/>
            <c:spPr>
              <a:solidFill>
                <a:schemeClr val="accent6">
                  <a:lumMod val="50000"/>
                </a:schemeClr>
              </a:solidFill>
              <a:ln>
                <a:noFill/>
              </a:ln>
              <a:effectLst>
                <a:outerShdw blurRad="254000" sx="102000" sy="102000" algn="ctr" rotWithShape="0">
                  <a:prstClr val="black">
                    <a:alpha val="20000"/>
                  </a:prstClr>
                </a:outerShdw>
              </a:effectLst>
            </c:spPr>
          </c:dPt>
          <c:dPt>
            <c:idx val="16"/>
            <c:bubble3D val="0"/>
            <c:spPr>
              <a:solidFill>
                <a:schemeClr val="accent5">
                  <a:lumMod val="50000"/>
                </a:schemeClr>
              </a:solidFill>
              <a:ln>
                <a:noFill/>
              </a:ln>
              <a:effectLst>
                <a:outerShdw blurRad="254000" sx="102000" sy="102000" algn="ctr" rotWithShape="0">
                  <a:prstClr val="black">
                    <a:alpha val="20000"/>
                  </a:prstClr>
                </a:outerShdw>
              </a:effectLst>
            </c:spPr>
          </c:dPt>
          <c:dPt>
            <c:idx val="17"/>
            <c:bubble3D val="0"/>
            <c:spPr>
              <a:solidFill>
                <a:schemeClr val="accent4">
                  <a:lumMod val="50000"/>
                </a:schemeClr>
              </a:solidFill>
              <a:ln>
                <a:noFill/>
              </a:ln>
              <a:effectLst>
                <a:outerShdw blurRad="254000" sx="102000" sy="102000" algn="ctr" rotWithShape="0">
                  <a:prstClr val="black">
                    <a:alpha val="20000"/>
                  </a:prstClr>
                </a:outerShdw>
              </a:effectLst>
            </c:spPr>
          </c:dPt>
          <c:dPt>
            <c:idx val="18"/>
            <c:bubble3D val="0"/>
            <c:spPr>
              <a:solidFill>
                <a:schemeClr val="accent6">
                  <a:lumMod val="70000"/>
                  <a:lumOff val="30000"/>
                </a:schemeClr>
              </a:solidFill>
              <a:ln>
                <a:noFill/>
              </a:ln>
              <a:effectLst>
                <a:outerShdw blurRad="254000" sx="102000" sy="102000" algn="ctr" rotWithShape="0">
                  <a:prstClr val="black">
                    <a:alpha val="20000"/>
                  </a:prstClr>
                </a:outerShdw>
              </a:effectLst>
            </c:spPr>
          </c:dPt>
          <c:dPt>
            <c:idx val="19"/>
            <c:bubble3D val="0"/>
            <c:spPr>
              <a:solidFill>
                <a:schemeClr val="accent5">
                  <a:lumMod val="70000"/>
                  <a:lumOff val="3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'Sinking Funds Tracker'!$A$4:$A$23</c:f>
              <c:strCache>
                <c:ptCount val="20"/>
                <c:pt idx="0">
                  <c:v>Sinking fund 1</c:v>
                </c:pt>
                <c:pt idx="1">
                  <c:v>Sinking fund 2</c:v>
                </c:pt>
                <c:pt idx="2">
                  <c:v>Sinking fund 3</c:v>
                </c:pt>
                <c:pt idx="3">
                  <c:v>Sinking fund 4</c:v>
                </c:pt>
                <c:pt idx="4">
                  <c:v>Sinking fund 5</c:v>
                </c:pt>
                <c:pt idx="5">
                  <c:v>Sinking fund 6</c:v>
                </c:pt>
                <c:pt idx="6">
                  <c:v>Sinking fund 7</c:v>
                </c:pt>
                <c:pt idx="7">
                  <c:v>Sinking fund 8</c:v>
                </c:pt>
                <c:pt idx="8">
                  <c:v>Sinking fund 9</c:v>
                </c:pt>
                <c:pt idx="9">
                  <c:v>Sinking fund 10</c:v>
                </c:pt>
                <c:pt idx="10">
                  <c:v>Sinking fund 11</c:v>
                </c:pt>
                <c:pt idx="11">
                  <c:v>Sinking fund 12</c:v>
                </c:pt>
                <c:pt idx="12">
                  <c:v>Sinking fund 13</c:v>
                </c:pt>
                <c:pt idx="13">
                  <c:v>Sinking fund 14</c:v>
                </c:pt>
                <c:pt idx="14">
                  <c:v>Sinking fund 15</c:v>
                </c:pt>
                <c:pt idx="15">
                  <c:v>Sinking fund 16</c:v>
                </c:pt>
                <c:pt idx="16">
                  <c:v>Sinking fund 17</c:v>
                </c:pt>
                <c:pt idx="17">
                  <c:v>Sinking fund 18</c:v>
                </c:pt>
                <c:pt idx="18">
                  <c:v>Sinking fund 19</c:v>
                </c:pt>
                <c:pt idx="19">
                  <c:v>Sinking fund 20</c:v>
                </c:pt>
              </c:strCache>
            </c:strRef>
          </c:cat>
          <c:val>
            <c:numRef>
              <c:f>'Sinking Funds Tracker'!$B$4:$B$23</c:f>
              <c:numCache>
                <c:formatCode>_(* #,##0.00_);_(* \(#,##0.00\);_(* "-"??_);_(@_)</c:formatCode>
                <c:ptCount val="20"/>
                <c:pt idx="0">
                  <c:v>100</c:v>
                </c:pt>
                <c:pt idx="1">
                  <c:v>100</c:v>
                </c:pt>
                <c:pt idx="2">
                  <c:v>100</c:v>
                </c:pt>
                <c:pt idx="3">
                  <c:v>100</c:v>
                </c:pt>
                <c:pt idx="4">
                  <c:v>100</c:v>
                </c:pt>
                <c:pt idx="5">
                  <c:v>100</c:v>
                </c:pt>
                <c:pt idx="6">
                  <c:v>100</c:v>
                </c:pt>
                <c:pt idx="7">
                  <c:v>400</c:v>
                </c:pt>
                <c:pt idx="8">
                  <c:v>100</c:v>
                </c:pt>
                <c:pt idx="9">
                  <c:v>10</c:v>
                </c:pt>
                <c:pt idx="10">
                  <c:v>10</c:v>
                </c:pt>
                <c:pt idx="11">
                  <c:v>100</c:v>
                </c:pt>
                <c:pt idx="12">
                  <c:v>100</c:v>
                </c:pt>
                <c:pt idx="13">
                  <c:v>100</c:v>
                </c:pt>
                <c:pt idx="14">
                  <c:v>100</c:v>
                </c:pt>
                <c:pt idx="15">
                  <c:v>100</c:v>
                </c:pt>
                <c:pt idx="16">
                  <c:v>100</c:v>
                </c:pt>
                <c:pt idx="17">
                  <c:v>100</c:v>
                </c:pt>
                <c:pt idx="18">
                  <c:v>100</c:v>
                </c:pt>
                <c:pt idx="19">
                  <c:v>100</c:v>
                </c:pt>
              </c:numCache>
            </c:numRef>
          </c:val>
        </c:ser>
        <c:ser>
          <c:idx val="1"/>
          <c:order val="1"/>
          <c:tx>
            <c:strRef>
              <c:f>'Sinking Funds Tracker'!$C$3</c:f>
              <c:strCache>
                <c:ptCount val="1"/>
                <c:pt idx="0">
                  <c:v>JAN</c:v>
                </c:pt>
              </c:strCache>
            </c:strRef>
          </c:tx>
          <c:dPt>
            <c:idx val="0"/>
            <c:bubble3D val="0"/>
            <c:spPr>
              <a:solidFill>
                <a:schemeClr val="accent6"/>
              </a:solidFill>
              <a:ln>
                <a:noFill/>
              </a:ln>
              <a:effectLst>
                <a:outerShdw blurRad="254000" sx="102000" sy="102000" algn="ctr" rotWithShape="0">
                  <a:prstClr val="black">
                    <a:alpha val="20000"/>
                  </a:prstClr>
                </a:outerShdw>
              </a:effectLst>
            </c:spPr>
          </c:dPt>
          <c:dPt>
            <c:idx val="1"/>
            <c:bubble3D val="0"/>
            <c:spPr>
              <a:solidFill>
                <a:schemeClr val="accent5"/>
              </a:solidFill>
              <a:ln>
                <a:noFill/>
              </a:ln>
              <a:effectLst>
                <a:outerShdw blurRad="254000" sx="102000" sy="102000" algn="ctr" rotWithShape="0">
                  <a:prstClr val="black">
                    <a:alpha val="20000"/>
                  </a:prstClr>
                </a:outerShdw>
              </a:effectLst>
            </c:spPr>
          </c:dPt>
          <c:dPt>
            <c:idx val="2"/>
            <c:bubble3D val="0"/>
            <c:spPr>
              <a:solidFill>
                <a:schemeClr val="accent4"/>
              </a:solidFill>
              <a:ln>
                <a:noFill/>
              </a:ln>
              <a:effectLst>
                <a:outerShdw blurRad="254000" sx="102000" sy="102000" algn="ctr" rotWithShape="0">
                  <a:prstClr val="black">
                    <a:alpha val="20000"/>
                  </a:prstClr>
                </a:outerShdw>
              </a:effectLst>
            </c:spPr>
          </c:dPt>
          <c:dPt>
            <c:idx val="3"/>
            <c:bubble3D val="0"/>
            <c:spPr>
              <a:solidFill>
                <a:schemeClr val="accent6">
                  <a:lumMod val="60000"/>
                </a:schemeClr>
              </a:solidFill>
              <a:ln>
                <a:noFill/>
              </a:ln>
              <a:effectLst>
                <a:outerShdw blurRad="254000" sx="102000" sy="102000" algn="ctr" rotWithShape="0">
                  <a:prstClr val="black">
                    <a:alpha val="20000"/>
                  </a:prstClr>
                </a:outerShdw>
              </a:effectLst>
            </c:spPr>
          </c:dPt>
          <c:dPt>
            <c:idx val="4"/>
            <c:bubble3D val="0"/>
            <c:spPr>
              <a:solidFill>
                <a:schemeClr val="accent5">
                  <a:lumMod val="60000"/>
                </a:schemeClr>
              </a:solidFill>
              <a:ln>
                <a:noFill/>
              </a:ln>
              <a:effectLst>
                <a:outerShdw blurRad="254000" sx="102000" sy="102000" algn="ctr" rotWithShape="0">
                  <a:prstClr val="black">
                    <a:alpha val="20000"/>
                  </a:prstClr>
                </a:outerShdw>
              </a:effectLst>
            </c:spPr>
          </c:dPt>
          <c:dPt>
            <c:idx val="5"/>
            <c:bubble3D val="0"/>
            <c:spPr>
              <a:solidFill>
                <a:schemeClr val="accent4">
                  <a:lumMod val="60000"/>
                </a:schemeClr>
              </a:solidFill>
              <a:ln>
                <a:noFill/>
              </a:ln>
              <a:effectLst>
                <a:outerShdw blurRad="254000" sx="102000" sy="102000" algn="ctr" rotWithShape="0">
                  <a:prstClr val="black">
                    <a:alpha val="20000"/>
                  </a:prstClr>
                </a:outerShdw>
              </a:effectLst>
            </c:spPr>
          </c:dPt>
          <c:dPt>
            <c:idx val="6"/>
            <c:bubble3D val="0"/>
            <c:spPr>
              <a:solidFill>
                <a:schemeClr val="accent6">
                  <a:lumMod val="80000"/>
                  <a:lumOff val="20000"/>
                </a:schemeClr>
              </a:solidFill>
              <a:ln>
                <a:noFill/>
              </a:ln>
              <a:effectLst>
                <a:outerShdw blurRad="254000" sx="102000" sy="102000" algn="ctr" rotWithShape="0">
                  <a:prstClr val="black">
                    <a:alpha val="20000"/>
                  </a:prstClr>
                </a:outerShdw>
              </a:effectLst>
            </c:spPr>
          </c:dPt>
          <c:dPt>
            <c:idx val="7"/>
            <c:bubble3D val="0"/>
            <c:spPr>
              <a:solidFill>
                <a:schemeClr val="accent5">
                  <a:lumMod val="80000"/>
                  <a:lumOff val="20000"/>
                </a:schemeClr>
              </a:solidFill>
              <a:ln>
                <a:noFill/>
              </a:ln>
              <a:effectLst>
                <a:outerShdw blurRad="254000" sx="102000" sy="102000" algn="ctr" rotWithShape="0">
                  <a:prstClr val="black">
                    <a:alpha val="20000"/>
                  </a:prstClr>
                </a:outerShdw>
              </a:effectLst>
            </c:spPr>
          </c:dPt>
          <c:dPt>
            <c:idx val="8"/>
            <c:bubble3D val="0"/>
            <c:spPr>
              <a:solidFill>
                <a:schemeClr val="accent4">
                  <a:lumMod val="80000"/>
                  <a:lumOff val="20000"/>
                </a:schemeClr>
              </a:solidFill>
              <a:ln>
                <a:noFill/>
              </a:ln>
              <a:effectLst>
                <a:outerShdw blurRad="254000" sx="102000" sy="102000" algn="ctr" rotWithShape="0">
                  <a:prstClr val="black">
                    <a:alpha val="20000"/>
                  </a:prstClr>
                </a:outerShdw>
              </a:effectLst>
            </c:spPr>
          </c:dPt>
          <c:dPt>
            <c:idx val="9"/>
            <c:bubble3D val="0"/>
            <c:spPr>
              <a:solidFill>
                <a:schemeClr val="accent6">
                  <a:lumMod val="80000"/>
                </a:schemeClr>
              </a:solidFill>
              <a:ln>
                <a:noFill/>
              </a:ln>
              <a:effectLst>
                <a:outerShdw blurRad="254000" sx="102000" sy="102000" algn="ctr" rotWithShape="0">
                  <a:prstClr val="black">
                    <a:alpha val="20000"/>
                  </a:prstClr>
                </a:outerShdw>
              </a:effectLst>
            </c:spPr>
          </c:dPt>
          <c:dPt>
            <c:idx val="10"/>
            <c:bubble3D val="0"/>
            <c:spPr>
              <a:solidFill>
                <a:schemeClr val="accent5">
                  <a:lumMod val="80000"/>
                </a:schemeClr>
              </a:solidFill>
              <a:ln>
                <a:noFill/>
              </a:ln>
              <a:effectLst>
                <a:outerShdw blurRad="254000" sx="102000" sy="102000" algn="ctr" rotWithShape="0">
                  <a:prstClr val="black">
                    <a:alpha val="20000"/>
                  </a:prstClr>
                </a:outerShdw>
              </a:effectLst>
            </c:spPr>
          </c:dPt>
          <c:dPt>
            <c:idx val="11"/>
            <c:bubble3D val="0"/>
            <c:spPr>
              <a:solidFill>
                <a:schemeClr val="accent4">
                  <a:lumMod val="80000"/>
                </a:schemeClr>
              </a:solidFill>
              <a:ln>
                <a:noFill/>
              </a:ln>
              <a:effectLst>
                <a:outerShdw blurRad="254000" sx="102000" sy="102000" algn="ctr" rotWithShape="0">
                  <a:prstClr val="black">
                    <a:alpha val="20000"/>
                  </a:prstClr>
                </a:outerShdw>
              </a:effectLst>
            </c:spPr>
          </c:dPt>
          <c:dPt>
            <c:idx val="12"/>
            <c:bubble3D val="0"/>
            <c:spPr>
              <a:solidFill>
                <a:schemeClr val="accent6">
                  <a:lumMod val="60000"/>
                  <a:lumOff val="40000"/>
                </a:schemeClr>
              </a:solidFill>
              <a:ln>
                <a:noFill/>
              </a:ln>
              <a:effectLst>
                <a:outerShdw blurRad="254000" sx="102000" sy="102000" algn="ctr" rotWithShape="0">
                  <a:prstClr val="black">
                    <a:alpha val="20000"/>
                  </a:prstClr>
                </a:outerShdw>
              </a:effectLst>
            </c:spPr>
          </c:dPt>
          <c:dPt>
            <c:idx val="13"/>
            <c:bubble3D val="0"/>
            <c:spPr>
              <a:solidFill>
                <a:schemeClr val="accent5">
                  <a:lumMod val="60000"/>
                  <a:lumOff val="40000"/>
                </a:schemeClr>
              </a:solidFill>
              <a:ln>
                <a:noFill/>
              </a:ln>
              <a:effectLst>
                <a:outerShdw blurRad="254000" sx="102000" sy="102000" algn="ctr" rotWithShape="0">
                  <a:prstClr val="black">
                    <a:alpha val="20000"/>
                  </a:prstClr>
                </a:outerShdw>
              </a:effectLst>
            </c:spPr>
          </c:dPt>
          <c:dPt>
            <c:idx val="14"/>
            <c:bubble3D val="0"/>
            <c:spPr>
              <a:solidFill>
                <a:schemeClr val="accent4">
                  <a:lumMod val="60000"/>
                  <a:lumOff val="40000"/>
                </a:schemeClr>
              </a:solidFill>
              <a:ln>
                <a:noFill/>
              </a:ln>
              <a:effectLst>
                <a:outerShdw blurRad="254000" sx="102000" sy="102000" algn="ctr" rotWithShape="0">
                  <a:prstClr val="black">
                    <a:alpha val="20000"/>
                  </a:prstClr>
                </a:outerShdw>
              </a:effectLst>
            </c:spPr>
          </c:dPt>
          <c:dPt>
            <c:idx val="15"/>
            <c:bubble3D val="0"/>
            <c:spPr>
              <a:solidFill>
                <a:schemeClr val="accent6">
                  <a:lumMod val="50000"/>
                </a:schemeClr>
              </a:solidFill>
              <a:ln>
                <a:noFill/>
              </a:ln>
              <a:effectLst>
                <a:outerShdw blurRad="254000" sx="102000" sy="102000" algn="ctr" rotWithShape="0">
                  <a:prstClr val="black">
                    <a:alpha val="20000"/>
                  </a:prstClr>
                </a:outerShdw>
              </a:effectLst>
            </c:spPr>
          </c:dPt>
          <c:dPt>
            <c:idx val="16"/>
            <c:bubble3D val="0"/>
            <c:spPr>
              <a:solidFill>
                <a:schemeClr val="accent5">
                  <a:lumMod val="50000"/>
                </a:schemeClr>
              </a:solidFill>
              <a:ln>
                <a:noFill/>
              </a:ln>
              <a:effectLst>
                <a:outerShdw blurRad="254000" sx="102000" sy="102000" algn="ctr" rotWithShape="0">
                  <a:prstClr val="black">
                    <a:alpha val="20000"/>
                  </a:prstClr>
                </a:outerShdw>
              </a:effectLst>
            </c:spPr>
          </c:dPt>
          <c:dPt>
            <c:idx val="17"/>
            <c:bubble3D val="0"/>
            <c:spPr>
              <a:solidFill>
                <a:schemeClr val="accent4">
                  <a:lumMod val="50000"/>
                </a:schemeClr>
              </a:solidFill>
              <a:ln>
                <a:noFill/>
              </a:ln>
              <a:effectLst>
                <a:outerShdw blurRad="254000" sx="102000" sy="102000" algn="ctr" rotWithShape="0">
                  <a:prstClr val="black">
                    <a:alpha val="20000"/>
                  </a:prstClr>
                </a:outerShdw>
              </a:effectLst>
            </c:spPr>
          </c:dPt>
          <c:dPt>
            <c:idx val="18"/>
            <c:bubble3D val="0"/>
            <c:spPr>
              <a:solidFill>
                <a:schemeClr val="accent6">
                  <a:lumMod val="70000"/>
                  <a:lumOff val="30000"/>
                </a:schemeClr>
              </a:solidFill>
              <a:ln>
                <a:noFill/>
              </a:ln>
              <a:effectLst>
                <a:outerShdw blurRad="254000" sx="102000" sy="102000" algn="ctr" rotWithShape="0">
                  <a:prstClr val="black">
                    <a:alpha val="20000"/>
                  </a:prstClr>
                </a:outerShdw>
              </a:effectLst>
            </c:spPr>
          </c:dPt>
          <c:dPt>
            <c:idx val="19"/>
            <c:bubble3D val="0"/>
            <c:spPr>
              <a:solidFill>
                <a:schemeClr val="accent5">
                  <a:lumMod val="70000"/>
                  <a:lumOff val="3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'Sinking Funds Tracker'!$A$4:$A$23</c:f>
              <c:strCache>
                <c:ptCount val="20"/>
                <c:pt idx="0">
                  <c:v>Sinking fund 1</c:v>
                </c:pt>
                <c:pt idx="1">
                  <c:v>Sinking fund 2</c:v>
                </c:pt>
                <c:pt idx="2">
                  <c:v>Sinking fund 3</c:v>
                </c:pt>
                <c:pt idx="3">
                  <c:v>Sinking fund 4</c:v>
                </c:pt>
                <c:pt idx="4">
                  <c:v>Sinking fund 5</c:v>
                </c:pt>
                <c:pt idx="5">
                  <c:v>Sinking fund 6</c:v>
                </c:pt>
                <c:pt idx="6">
                  <c:v>Sinking fund 7</c:v>
                </c:pt>
                <c:pt idx="7">
                  <c:v>Sinking fund 8</c:v>
                </c:pt>
                <c:pt idx="8">
                  <c:v>Sinking fund 9</c:v>
                </c:pt>
                <c:pt idx="9">
                  <c:v>Sinking fund 10</c:v>
                </c:pt>
                <c:pt idx="10">
                  <c:v>Sinking fund 11</c:v>
                </c:pt>
                <c:pt idx="11">
                  <c:v>Sinking fund 12</c:v>
                </c:pt>
                <c:pt idx="12">
                  <c:v>Sinking fund 13</c:v>
                </c:pt>
                <c:pt idx="13">
                  <c:v>Sinking fund 14</c:v>
                </c:pt>
                <c:pt idx="14">
                  <c:v>Sinking fund 15</c:v>
                </c:pt>
                <c:pt idx="15">
                  <c:v>Sinking fund 16</c:v>
                </c:pt>
                <c:pt idx="16">
                  <c:v>Sinking fund 17</c:v>
                </c:pt>
                <c:pt idx="17">
                  <c:v>Sinking fund 18</c:v>
                </c:pt>
                <c:pt idx="18">
                  <c:v>Sinking fund 19</c:v>
                </c:pt>
                <c:pt idx="19">
                  <c:v>Sinking fund 20</c:v>
                </c:pt>
              </c:strCache>
            </c:strRef>
          </c:cat>
          <c:val>
            <c:numRef>
              <c:f>'Sinking Funds Tracker'!$C$4:$C$23</c:f>
              <c:numCache>
                <c:formatCode>_(* #,##0.00_);_(* \(#,##0.00\);_(* "-"??_);_(@_)</c:formatCode>
                <c:ptCount val="20"/>
                <c:pt idx="0">
                  <c:v>40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strRef>
              <c:f>'Sinking Funds Tracker'!$D$3</c:f>
              <c:strCache>
                <c:ptCount val="1"/>
                <c:pt idx="0">
                  <c:v>FEB</c:v>
                </c:pt>
              </c:strCache>
            </c:strRef>
          </c:tx>
          <c:dPt>
            <c:idx val="0"/>
            <c:bubble3D val="0"/>
            <c:spPr>
              <a:solidFill>
                <a:schemeClr val="accent6"/>
              </a:solidFill>
              <a:ln>
                <a:noFill/>
              </a:ln>
              <a:effectLst>
                <a:outerShdw blurRad="254000" sx="102000" sy="102000" algn="ctr" rotWithShape="0">
                  <a:prstClr val="black">
                    <a:alpha val="20000"/>
                  </a:prstClr>
                </a:outerShdw>
              </a:effectLst>
            </c:spPr>
          </c:dPt>
          <c:dPt>
            <c:idx val="1"/>
            <c:bubble3D val="0"/>
            <c:spPr>
              <a:solidFill>
                <a:schemeClr val="accent5"/>
              </a:solidFill>
              <a:ln>
                <a:noFill/>
              </a:ln>
              <a:effectLst>
                <a:outerShdw blurRad="254000" sx="102000" sy="102000" algn="ctr" rotWithShape="0">
                  <a:prstClr val="black">
                    <a:alpha val="20000"/>
                  </a:prstClr>
                </a:outerShdw>
              </a:effectLst>
            </c:spPr>
          </c:dPt>
          <c:dPt>
            <c:idx val="2"/>
            <c:bubble3D val="0"/>
            <c:spPr>
              <a:solidFill>
                <a:schemeClr val="accent4"/>
              </a:solidFill>
              <a:ln>
                <a:noFill/>
              </a:ln>
              <a:effectLst>
                <a:outerShdw blurRad="254000" sx="102000" sy="102000" algn="ctr" rotWithShape="0">
                  <a:prstClr val="black">
                    <a:alpha val="20000"/>
                  </a:prstClr>
                </a:outerShdw>
              </a:effectLst>
            </c:spPr>
          </c:dPt>
          <c:dPt>
            <c:idx val="3"/>
            <c:bubble3D val="0"/>
            <c:spPr>
              <a:solidFill>
                <a:schemeClr val="accent6">
                  <a:lumMod val="60000"/>
                </a:schemeClr>
              </a:solidFill>
              <a:ln>
                <a:noFill/>
              </a:ln>
              <a:effectLst>
                <a:outerShdw blurRad="254000" sx="102000" sy="102000" algn="ctr" rotWithShape="0">
                  <a:prstClr val="black">
                    <a:alpha val="20000"/>
                  </a:prstClr>
                </a:outerShdw>
              </a:effectLst>
            </c:spPr>
          </c:dPt>
          <c:dPt>
            <c:idx val="4"/>
            <c:bubble3D val="0"/>
            <c:spPr>
              <a:solidFill>
                <a:schemeClr val="accent5">
                  <a:lumMod val="60000"/>
                </a:schemeClr>
              </a:solidFill>
              <a:ln>
                <a:noFill/>
              </a:ln>
              <a:effectLst>
                <a:outerShdw blurRad="254000" sx="102000" sy="102000" algn="ctr" rotWithShape="0">
                  <a:prstClr val="black">
                    <a:alpha val="20000"/>
                  </a:prstClr>
                </a:outerShdw>
              </a:effectLst>
            </c:spPr>
          </c:dPt>
          <c:dPt>
            <c:idx val="5"/>
            <c:bubble3D val="0"/>
            <c:spPr>
              <a:solidFill>
                <a:schemeClr val="accent4">
                  <a:lumMod val="60000"/>
                </a:schemeClr>
              </a:solidFill>
              <a:ln>
                <a:noFill/>
              </a:ln>
              <a:effectLst>
                <a:outerShdw blurRad="254000" sx="102000" sy="102000" algn="ctr" rotWithShape="0">
                  <a:prstClr val="black">
                    <a:alpha val="20000"/>
                  </a:prstClr>
                </a:outerShdw>
              </a:effectLst>
            </c:spPr>
          </c:dPt>
          <c:dPt>
            <c:idx val="6"/>
            <c:bubble3D val="0"/>
            <c:spPr>
              <a:solidFill>
                <a:schemeClr val="accent6">
                  <a:lumMod val="80000"/>
                  <a:lumOff val="20000"/>
                </a:schemeClr>
              </a:solidFill>
              <a:ln>
                <a:noFill/>
              </a:ln>
              <a:effectLst>
                <a:outerShdw blurRad="254000" sx="102000" sy="102000" algn="ctr" rotWithShape="0">
                  <a:prstClr val="black">
                    <a:alpha val="20000"/>
                  </a:prstClr>
                </a:outerShdw>
              </a:effectLst>
            </c:spPr>
          </c:dPt>
          <c:dPt>
            <c:idx val="7"/>
            <c:bubble3D val="0"/>
            <c:spPr>
              <a:solidFill>
                <a:schemeClr val="accent5">
                  <a:lumMod val="80000"/>
                  <a:lumOff val="20000"/>
                </a:schemeClr>
              </a:solidFill>
              <a:ln>
                <a:noFill/>
              </a:ln>
              <a:effectLst>
                <a:outerShdw blurRad="254000" sx="102000" sy="102000" algn="ctr" rotWithShape="0">
                  <a:prstClr val="black">
                    <a:alpha val="20000"/>
                  </a:prstClr>
                </a:outerShdw>
              </a:effectLst>
            </c:spPr>
          </c:dPt>
          <c:dPt>
            <c:idx val="8"/>
            <c:bubble3D val="0"/>
            <c:spPr>
              <a:solidFill>
                <a:schemeClr val="accent4">
                  <a:lumMod val="80000"/>
                  <a:lumOff val="20000"/>
                </a:schemeClr>
              </a:solidFill>
              <a:ln>
                <a:noFill/>
              </a:ln>
              <a:effectLst>
                <a:outerShdw blurRad="254000" sx="102000" sy="102000" algn="ctr" rotWithShape="0">
                  <a:prstClr val="black">
                    <a:alpha val="20000"/>
                  </a:prstClr>
                </a:outerShdw>
              </a:effectLst>
            </c:spPr>
          </c:dPt>
          <c:dPt>
            <c:idx val="9"/>
            <c:bubble3D val="0"/>
            <c:spPr>
              <a:solidFill>
                <a:schemeClr val="accent6">
                  <a:lumMod val="80000"/>
                </a:schemeClr>
              </a:solidFill>
              <a:ln>
                <a:noFill/>
              </a:ln>
              <a:effectLst>
                <a:outerShdw blurRad="254000" sx="102000" sy="102000" algn="ctr" rotWithShape="0">
                  <a:prstClr val="black">
                    <a:alpha val="20000"/>
                  </a:prstClr>
                </a:outerShdw>
              </a:effectLst>
            </c:spPr>
          </c:dPt>
          <c:dPt>
            <c:idx val="10"/>
            <c:bubble3D val="0"/>
            <c:spPr>
              <a:solidFill>
                <a:schemeClr val="accent5">
                  <a:lumMod val="80000"/>
                </a:schemeClr>
              </a:solidFill>
              <a:ln>
                <a:noFill/>
              </a:ln>
              <a:effectLst>
                <a:outerShdw blurRad="254000" sx="102000" sy="102000" algn="ctr" rotWithShape="0">
                  <a:prstClr val="black">
                    <a:alpha val="20000"/>
                  </a:prstClr>
                </a:outerShdw>
              </a:effectLst>
            </c:spPr>
          </c:dPt>
          <c:dPt>
            <c:idx val="11"/>
            <c:bubble3D val="0"/>
            <c:spPr>
              <a:solidFill>
                <a:schemeClr val="accent4">
                  <a:lumMod val="80000"/>
                </a:schemeClr>
              </a:solidFill>
              <a:ln>
                <a:noFill/>
              </a:ln>
              <a:effectLst>
                <a:outerShdw blurRad="254000" sx="102000" sy="102000" algn="ctr" rotWithShape="0">
                  <a:prstClr val="black">
                    <a:alpha val="20000"/>
                  </a:prstClr>
                </a:outerShdw>
              </a:effectLst>
            </c:spPr>
          </c:dPt>
          <c:dPt>
            <c:idx val="12"/>
            <c:bubble3D val="0"/>
            <c:spPr>
              <a:solidFill>
                <a:schemeClr val="accent6">
                  <a:lumMod val="60000"/>
                  <a:lumOff val="40000"/>
                </a:schemeClr>
              </a:solidFill>
              <a:ln>
                <a:noFill/>
              </a:ln>
              <a:effectLst>
                <a:outerShdw blurRad="254000" sx="102000" sy="102000" algn="ctr" rotWithShape="0">
                  <a:prstClr val="black">
                    <a:alpha val="20000"/>
                  </a:prstClr>
                </a:outerShdw>
              </a:effectLst>
            </c:spPr>
          </c:dPt>
          <c:dPt>
            <c:idx val="13"/>
            <c:bubble3D val="0"/>
            <c:spPr>
              <a:solidFill>
                <a:schemeClr val="accent5">
                  <a:lumMod val="60000"/>
                  <a:lumOff val="40000"/>
                </a:schemeClr>
              </a:solidFill>
              <a:ln>
                <a:noFill/>
              </a:ln>
              <a:effectLst>
                <a:outerShdw blurRad="254000" sx="102000" sy="102000" algn="ctr" rotWithShape="0">
                  <a:prstClr val="black">
                    <a:alpha val="20000"/>
                  </a:prstClr>
                </a:outerShdw>
              </a:effectLst>
            </c:spPr>
          </c:dPt>
          <c:dPt>
            <c:idx val="14"/>
            <c:bubble3D val="0"/>
            <c:spPr>
              <a:solidFill>
                <a:schemeClr val="accent4">
                  <a:lumMod val="60000"/>
                  <a:lumOff val="40000"/>
                </a:schemeClr>
              </a:solidFill>
              <a:ln>
                <a:noFill/>
              </a:ln>
              <a:effectLst>
                <a:outerShdw blurRad="254000" sx="102000" sy="102000" algn="ctr" rotWithShape="0">
                  <a:prstClr val="black">
                    <a:alpha val="20000"/>
                  </a:prstClr>
                </a:outerShdw>
              </a:effectLst>
            </c:spPr>
          </c:dPt>
          <c:dPt>
            <c:idx val="15"/>
            <c:bubble3D val="0"/>
            <c:spPr>
              <a:solidFill>
                <a:schemeClr val="accent6">
                  <a:lumMod val="50000"/>
                </a:schemeClr>
              </a:solidFill>
              <a:ln>
                <a:noFill/>
              </a:ln>
              <a:effectLst>
                <a:outerShdw blurRad="254000" sx="102000" sy="102000" algn="ctr" rotWithShape="0">
                  <a:prstClr val="black">
                    <a:alpha val="20000"/>
                  </a:prstClr>
                </a:outerShdw>
              </a:effectLst>
            </c:spPr>
          </c:dPt>
          <c:dPt>
            <c:idx val="16"/>
            <c:bubble3D val="0"/>
            <c:spPr>
              <a:solidFill>
                <a:schemeClr val="accent5">
                  <a:lumMod val="50000"/>
                </a:schemeClr>
              </a:solidFill>
              <a:ln>
                <a:noFill/>
              </a:ln>
              <a:effectLst>
                <a:outerShdw blurRad="254000" sx="102000" sy="102000" algn="ctr" rotWithShape="0">
                  <a:prstClr val="black">
                    <a:alpha val="20000"/>
                  </a:prstClr>
                </a:outerShdw>
              </a:effectLst>
            </c:spPr>
          </c:dPt>
          <c:dPt>
            <c:idx val="17"/>
            <c:bubble3D val="0"/>
            <c:spPr>
              <a:solidFill>
                <a:schemeClr val="accent4">
                  <a:lumMod val="50000"/>
                </a:schemeClr>
              </a:solidFill>
              <a:ln>
                <a:noFill/>
              </a:ln>
              <a:effectLst>
                <a:outerShdw blurRad="254000" sx="102000" sy="102000" algn="ctr" rotWithShape="0">
                  <a:prstClr val="black">
                    <a:alpha val="20000"/>
                  </a:prstClr>
                </a:outerShdw>
              </a:effectLst>
            </c:spPr>
          </c:dPt>
          <c:dPt>
            <c:idx val="18"/>
            <c:bubble3D val="0"/>
            <c:spPr>
              <a:solidFill>
                <a:schemeClr val="accent6">
                  <a:lumMod val="70000"/>
                  <a:lumOff val="30000"/>
                </a:schemeClr>
              </a:solidFill>
              <a:ln>
                <a:noFill/>
              </a:ln>
              <a:effectLst>
                <a:outerShdw blurRad="254000" sx="102000" sy="102000" algn="ctr" rotWithShape="0">
                  <a:prstClr val="black">
                    <a:alpha val="20000"/>
                  </a:prstClr>
                </a:outerShdw>
              </a:effectLst>
            </c:spPr>
          </c:dPt>
          <c:dPt>
            <c:idx val="19"/>
            <c:bubble3D val="0"/>
            <c:spPr>
              <a:solidFill>
                <a:schemeClr val="accent5">
                  <a:lumMod val="70000"/>
                  <a:lumOff val="3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'Sinking Funds Tracker'!$A$4:$A$23</c:f>
              <c:strCache>
                <c:ptCount val="20"/>
                <c:pt idx="0">
                  <c:v>Sinking fund 1</c:v>
                </c:pt>
                <c:pt idx="1">
                  <c:v>Sinking fund 2</c:v>
                </c:pt>
                <c:pt idx="2">
                  <c:v>Sinking fund 3</c:v>
                </c:pt>
                <c:pt idx="3">
                  <c:v>Sinking fund 4</c:v>
                </c:pt>
                <c:pt idx="4">
                  <c:v>Sinking fund 5</c:v>
                </c:pt>
                <c:pt idx="5">
                  <c:v>Sinking fund 6</c:v>
                </c:pt>
                <c:pt idx="6">
                  <c:v>Sinking fund 7</c:v>
                </c:pt>
                <c:pt idx="7">
                  <c:v>Sinking fund 8</c:v>
                </c:pt>
                <c:pt idx="8">
                  <c:v>Sinking fund 9</c:v>
                </c:pt>
                <c:pt idx="9">
                  <c:v>Sinking fund 10</c:v>
                </c:pt>
                <c:pt idx="10">
                  <c:v>Sinking fund 11</c:v>
                </c:pt>
                <c:pt idx="11">
                  <c:v>Sinking fund 12</c:v>
                </c:pt>
                <c:pt idx="12">
                  <c:v>Sinking fund 13</c:v>
                </c:pt>
                <c:pt idx="13">
                  <c:v>Sinking fund 14</c:v>
                </c:pt>
                <c:pt idx="14">
                  <c:v>Sinking fund 15</c:v>
                </c:pt>
                <c:pt idx="15">
                  <c:v>Sinking fund 16</c:v>
                </c:pt>
                <c:pt idx="16">
                  <c:v>Sinking fund 17</c:v>
                </c:pt>
                <c:pt idx="17">
                  <c:v>Sinking fund 18</c:v>
                </c:pt>
                <c:pt idx="18">
                  <c:v>Sinking fund 19</c:v>
                </c:pt>
                <c:pt idx="19">
                  <c:v>Sinking fund 20</c:v>
                </c:pt>
              </c:strCache>
            </c:strRef>
          </c:cat>
          <c:val>
            <c:numRef>
              <c:f>'Sinking Funds Tracker'!$D$4:$D$23</c:f>
              <c:numCache>
                <c:formatCode>_(* #,##0.00_);_(* \(#,##0.00\);_(* "-"??_);_(@_)</c:formatCode>
                <c:ptCount val="20"/>
                <c:pt idx="0">
                  <c:v>-10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strRef>
              <c:f>'Sinking Funds Tracker'!$E$3</c:f>
              <c:strCache>
                <c:ptCount val="1"/>
                <c:pt idx="0">
                  <c:v>MAR</c:v>
                </c:pt>
              </c:strCache>
            </c:strRef>
          </c:tx>
          <c:dPt>
            <c:idx val="0"/>
            <c:bubble3D val="0"/>
            <c:spPr>
              <a:solidFill>
                <a:schemeClr val="accent6"/>
              </a:solidFill>
              <a:ln>
                <a:noFill/>
              </a:ln>
              <a:effectLst>
                <a:outerShdw blurRad="254000" sx="102000" sy="102000" algn="ctr" rotWithShape="0">
                  <a:prstClr val="black">
                    <a:alpha val="20000"/>
                  </a:prstClr>
                </a:outerShdw>
              </a:effectLst>
            </c:spPr>
          </c:dPt>
          <c:dPt>
            <c:idx val="1"/>
            <c:bubble3D val="0"/>
            <c:spPr>
              <a:solidFill>
                <a:schemeClr val="accent5"/>
              </a:solidFill>
              <a:ln>
                <a:noFill/>
              </a:ln>
              <a:effectLst>
                <a:outerShdw blurRad="254000" sx="102000" sy="102000" algn="ctr" rotWithShape="0">
                  <a:prstClr val="black">
                    <a:alpha val="20000"/>
                  </a:prstClr>
                </a:outerShdw>
              </a:effectLst>
            </c:spPr>
          </c:dPt>
          <c:dPt>
            <c:idx val="2"/>
            <c:bubble3D val="0"/>
            <c:spPr>
              <a:solidFill>
                <a:schemeClr val="accent4"/>
              </a:solidFill>
              <a:ln>
                <a:noFill/>
              </a:ln>
              <a:effectLst>
                <a:outerShdw blurRad="254000" sx="102000" sy="102000" algn="ctr" rotWithShape="0">
                  <a:prstClr val="black">
                    <a:alpha val="20000"/>
                  </a:prstClr>
                </a:outerShdw>
              </a:effectLst>
            </c:spPr>
          </c:dPt>
          <c:dPt>
            <c:idx val="3"/>
            <c:bubble3D val="0"/>
            <c:spPr>
              <a:solidFill>
                <a:schemeClr val="accent6">
                  <a:lumMod val="60000"/>
                </a:schemeClr>
              </a:solidFill>
              <a:ln>
                <a:noFill/>
              </a:ln>
              <a:effectLst>
                <a:outerShdw blurRad="254000" sx="102000" sy="102000" algn="ctr" rotWithShape="0">
                  <a:prstClr val="black">
                    <a:alpha val="20000"/>
                  </a:prstClr>
                </a:outerShdw>
              </a:effectLst>
            </c:spPr>
          </c:dPt>
          <c:dPt>
            <c:idx val="4"/>
            <c:bubble3D val="0"/>
            <c:spPr>
              <a:solidFill>
                <a:schemeClr val="accent5">
                  <a:lumMod val="60000"/>
                </a:schemeClr>
              </a:solidFill>
              <a:ln>
                <a:noFill/>
              </a:ln>
              <a:effectLst>
                <a:outerShdw blurRad="254000" sx="102000" sy="102000" algn="ctr" rotWithShape="0">
                  <a:prstClr val="black">
                    <a:alpha val="20000"/>
                  </a:prstClr>
                </a:outerShdw>
              </a:effectLst>
            </c:spPr>
          </c:dPt>
          <c:dPt>
            <c:idx val="5"/>
            <c:bubble3D val="0"/>
            <c:spPr>
              <a:solidFill>
                <a:schemeClr val="accent4">
                  <a:lumMod val="60000"/>
                </a:schemeClr>
              </a:solidFill>
              <a:ln>
                <a:noFill/>
              </a:ln>
              <a:effectLst>
                <a:outerShdw blurRad="254000" sx="102000" sy="102000" algn="ctr" rotWithShape="0">
                  <a:prstClr val="black">
                    <a:alpha val="20000"/>
                  </a:prstClr>
                </a:outerShdw>
              </a:effectLst>
            </c:spPr>
          </c:dPt>
          <c:dPt>
            <c:idx val="6"/>
            <c:bubble3D val="0"/>
            <c:spPr>
              <a:solidFill>
                <a:schemeClr val="accent6">
                  <a:lumMod val="80000"/>
                  <a:lumOff val="20000"/>
                </a:schemeClr>
              </a:solidFill>
              <a:ln>
                <a:noFill/>
              </a:ln>
              <a:effectLst>
                <a:outerShdw blurRad="254000" sx="102000" sy="102000" algn="ctr" rotWithShape="0">
                  <a:prstClr val="black">
                    <a:alpha val="20000"/>
                  </a:prstClr>
                </a:outerShdw>
              </a:effectLst>
            </c:spPr>
          </c:dPt>
          <c:dPt>
            <c:idx val="7"/>
            <c:bubble3D val="0"/>
            <c:spPr>
              <a:solidFill>
                <a:schemeClr val="accent5">
                  <a:lumMod val="80000"/>
                  <a:lumOff val="20000"/>
                </a:schemeClr>
              </a:solidFill>
              <a:ln>
                <a:noFill/>
              </a:ln>
              <a:effectLst>
                <a:outerShdw blurRad="254000" sx="102000" sy="102000" algn="ctr" rotWithShape="0">
                  <a:prstClr val="black">
                    <a:alpha val="20000"/>
                  </a:prstClr>
                </a:outerShdw>
              </a:effectLst>
            </c:spPr>
          </c:dPt>
          <c:dPt>
            <c:idx val="8"/>
            <c:bubble3D val="0"/>
            <c:spPr>
              <a:solidFill>
                <a:schemeClr val="accent4">
                  <a:lumMod val="80000"/>
                  <a:lumOff val="20000"/>
                </a:schemeClr>
              </a:solidFill>
              <a:ln>
                <a:noFill/>
              </a:ln>
              <a:effectLst>
                <a:outerShdw blurRad="254000" sx="102000" sy="102000" algn="ctr" rotWithShape="0">
                  <a:prstClr val="black">
                    <a:alpha val="20000"/>
                  </a:prstClr>
                </a:outerShdw>
              </a:effectLst>
            </c:spPr>
          </c:dPt>
          <c:dPt>
            <c:idx val="9"/>
            <c:bubble3D val="0"/>
            <c:spPr>
              <a:solidFill>
                <a:schemeClr val="accent6">
                  <a:lumMod val="80000"/>
                </a:schemeClr>
              </a:solidFill>
              <a:ln>
                <a:noFill/>
              </a:ln>
              <a:effectLst>
                <a:outerShdw blurRad="254000" sx="102000" sy="102000" algn="ctr" rotWithShape="0">
                  <a:prstClr val="black">
                    <a:alpha val="20000"/>
                  </a:prstClr>
                </a:outerShdw>
              </a:effectLst>
            </c:spPr>
          </c:dPt>
          <c:dPt>
            <c:idx val="10"/>
            <c:bubble3D val="0"/>
            <c:spPr>
              <a:solidFill>
                <a:schemeClr val="accent5">
                  <a:lumMod val="80000"/>
                </a:schemeClr>
              </a:solidFill>
              <a:ln>
                <a:noFill/>
              </a:ln>
              <a:effectLst>
                <a:outerShdw blurRad="254000" sx="102000" sy="102000" algn="ctr" rotWithShape="0">
                  <a:prstClr val="black">
                    <a:alpha val="20000"/>
                  </a:prstClr>
                </a:outerShdw>
              </a:effectLst>
            </c:spPr>
          </c:dPt>
          <c:dPt>
            <c:idx val="11"/>
            <c:bubble3D val="0"/>
            <c:spPr>
              <a:solidFill>
                <a:schemeClr val="accent4">
                  <a:lumMod val="80000"/>
                </a:schemeClr>
              </a:solidFill>
              <a:ln>
                <a:noFill/>
              </a:ln>
              <a:effectLst>
                <a:outerShdw blurRad="254000" sx="102000" sy="102000" algn="ctr" rotWithShape="0">
                  <a:prstClr val="black">
                    <a:alpha val="20000"/>
                  </a:prstClr>
                </a:outerShdw>
              </a:effectLst>
            </c:spPr>
          </c:dPt>
          <c:dPt>
            <c:idx val="12"/>
            <c:bubble3D val="0"/>
            <c:spPr>
              <a:solidFill>
                <a:schemeClr val="accent6">
                  <a:lumMod val="60000"/>
                  <a:lumOff val="40000"/>
                </a:schemeClr>
              </a:solidFill>
              <a:ln>
                <a:noFill/>
              </a:ln>
              <a:effectLst>
                <a:outerShdw blurRad="254000" sx="102000" sy="102000" algn="ctr" rotWithShape="0">
                  <a:prstClr val="black">
                    <a:alpha val="20000"/>
                  </a:prstClr>
                </a:outerShdw>
              </a:effectLst>
            </c:spPr>
          </c:dPt>
          <c:dPt>
            <c:idx val="13"/>
            <c:bubble3D val="0"/>
            <c:spPr>
              <a:solidFill>
                <a:schemeClr val="accent5">
                  <a:lumMod val="60000"/>
                  <a:lumOff val="40000"/>
                </a:schemeClr>
              </a:solidFill>
              <a:ln>
                <a:noFill/>
              </a:ln>
              <a:effectLst>
                <a:outerShdw blurRad="254000" sx="102000" sy="102000" algn="ctr" rotWithShape="0">
                  <a:prstClr val="black">
                    <a:alpha val="20000"/>
                  </a:prstClr>
                </a:outerShdw>
              </a:effectLst>
            </c:spPr>
          </c:dPt>
          <c:dPt>
            <c:idx val="14"/>
            <c:bubble3D val="0"/>
            <c:spPr>
              <a:solidFill>
                <a:schemeClr val="accent4">
                  <a:lumMod val="60000"/>
                  <a:lumOff val="40000"/>
                </a:schemeClr>
              </a:solidFill>
              <a:ln>
                <a:noFill/>
              </a:ln>
              <a:effectLst>
                <a:outerShdw blurRad="254000" sx="102000" sy="102000" algn="ctr" rotWithShape="0">
                  <a:prstClr val="black">
                    <a:alpha val="20000"/>
                  </a:prstClr>
                </a:outerShdw>
              </a:effectLst>
            </c:spPr>
          </c:dPt>
          <c:dPt>
            <c:idx val="15"/>
            <c:bubble3D val="0"/>
            <c:spPr>
              <a:solidFill>
                <a:schemeClr val="accent6">
                  <a:lumMod val="50000"/>
                </a:schemeClr>
              </a:solidFill>
              <a:ln>
                <a:noFill/>
              </a:ln>
              <a:effectLst>
                <a:outerShdw blurRad="254000" sx="102000" sy="102000" algn="ctr" rotWithShape="0">
                  <a:prstClr val="black">
                    <a:alpha val="20000"/>
                  </a:prstClr>
                </a:outerShdw>
              </a:effectLst>
            </c:spPr>
          </c:dPt>
          <c:dPt>
            <c:idx val="16"/>
            <c:bubble3D val="0"/>
            <c:spPr>
              <a:solidFill>
                <a:schemeClr val="accent5">
                  <a:lumMod val="50000"/>
                </a:schemeClr>
              </a:solidFill>
              <a:ln>
                <a:noFill/>
              </a:ln>
              <a:effectLst>
                <a:outerShdw blurRad="254000" sx="102000" sy="102000" algn="ctr" rotWithShape="0">
                  <a:prstClr val="black">
                    <a:alpha val="20000"/>
                  </a:prstClr>
                </a:outerShdw>
              </a:effectLst>
            </c:spPr>
          </c:dPt>
          <c:dPt>
            <c:idx val="17"/>
            <c:bubble3D val="0"/>
            <c:spPr>
              <a:solidFill>
                <a:schemeClr val="accent4">
                  <a:lumMod val="50000"/>
                </a:schemeClr>
              </a:solidFill>
              <a:ln>
                <a:noFill/>
              </a:ln>
              <a:effectLst>
                <a:outerShdw blurRad="254000" sx="102000" sy="102000" algn="ctr" rotWithShape="0">
                  <a:prstClr val="black">
                    <a:alpha val="20000"/>
                  </a:prstClr>
                </a:outerShdw>
              </a:effectLst>
            </c:spPr>
          </c:dPt>
          <c:dPt>
            <c:idx val="18"/>
            <c:bubble3D val="0"/>
            <c:spPr>
              <a:solidFill>
                <a:schemeClr val="accent6">
                  <a:lumMod val="70000"/>
                  <a:lumOff val="30000"/>
                </a:schemeClr>
              </a:solidFill>
              <a:ln>
                <a:noFill/>
              </a:ln>
              <a:effectLst>
                <a:outerShdw blurRad="254000" sx="102000" sy="102000" algn="ctr" rotWithShape="0">
                  <a:prstClr val="black">
                    <a:alpha val="20000"/>
                  </a:prstClr>
                </a:outerShdw>
              </a:effectLst>
            </c:spPr>
          </c:dPt>
          <c:dPt>
            <c:idx val="19"/>
            <c:bubble3D val="0"/>
            <c:spPr>
              <a:solidFill>
                <a:schemeClr val="accent5">
                  <a:lumMod val="70000"/>
                  <a:lumOff val="3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'Sinking Funds Tracker'!$A$4:$A$23</c:f>
              <c:strCache>
                <c:ptCount val="20"/>
                <c:pt idx="0">
                  <c:v>Sinking fund 1</c:v>
                </c:pt>
                <c:pt idx="1">
                  <c:v>Sinking fund 2</c:v>
                </c:pt>
                <c:pt idx="2">
                  <c:v>Sinking fund 3</c:v>
                </c:pt>
                <c:pt idx="3">
                  <c:v>Sinking fund 4</c:v>
                </c:pt>
                <c:pt idx="4">
                  <c:v>Sinking fund 5</c:v>
                </c:pt>
                <c:pt idx="5">
                  <c:v>Sinking fund 6</c:v>
                </c:pt>
                <c:pt idx="6">
                  <c:v>Sinking fund 7</c:v>
                </c:pt>
                <c:pt idx="7">
                  <c:v>Sinking fund 8</c:v>
                </c:pt>
                <c:pt idx="8">
                  <c:v>Sinking fund 9</c:v>
                </c:pt>
                <c:pt idx="9">
                  <c:v>Sinking fund 10</c:v>
                </c:pt>
                <c:pt idx="10">
                  <c:v>Sinking fund 11</c:v>
                </c:pt>
                <c:pt idx="11">
                  <c:v>Sinking fund 12</c:v>
                </c:pt>
                <c:pt idx="12">
                  <c:v>Sinking fund 13</c:v>
                </c:pt>
                <c:pt idx="13">
                  <c:v>Sinking fund 14</c:v>
                </c:pt>
                <c:pt idx="14">
                  <c:v>Sinking fund 15</c:v>
                </c:pt>
                <c:pt idx="15">
                  <c:v>Sinking fund 16</c:v>
                </c:pt>
                <c:pt idx="16">
                  <c:v>Sinking fund 17</c:v>
                </c:pt>
                <c:pt idx="17">
                  <c:v>Sinking fund 18</c:v>
                </c:pt>
                <c:pt idx="18">
                  <c:v>Sinking fund 19</c:v>
                </c:pt>
                <c:pt idx="19">
                  <c:v>Sinking fund 20</c:v>
                </c:pt>
              </c:strCache>
            </c:strRef>
          </c:cat>
          <c:val>
            <c:numRef>
              <c:f>'Sinking Funds Tracker'!$E$4:$E$23</c:f>
              <c:numCache>
                <c:formatCode>_(* #,##0.00_);_(* \(#,##0.00\);_(*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4"/>
          <c:order val="4"/>
          <c:tx>
            <c:strRef>
              <c:f>'Sinking Funds Tracker'!$F$3</c:f>
              <c:strCache>
                <c:ptCount val="1"/>
                <c:pt idx="0">
                  <c:v>APR</c:v>
                </c:pt>
              </c:strCache>
            </c:strRef>
          </c:tx>
          <c:dPt>
            <c:idx val="0"/>
            <c:bubble3D val="0"/>
            <c:spPr>
              <a:solidFill>
                <a:schemeClr val="accent6"/>
              </a:solidFill>
              <a:ln>
                <a:noFill/>
              </a:ln>
              <a:effectLst>
                <a:outerShdw blurRad="254000" sx="102000" sy="102000" algn="ctr" rotWithShape="0">
                  <a:prstClr val="black">
                    <a:alpha val="20000"/>
                  </a:prstClr>
                </a:outerShdw>
              </a:effectLst>
            </c:spPr>
          </c:dPt>
          <c:dPt>
            <c:idx val="1"/>
            <c:bubble3D val="0"/>
            <c:spPr>
              <a:solidFill>
                <a:schemeClr val="accent5"/>
              </a:solidFill>
              <a:ln>
                <a:noFill/>
              </a:ln>
              <a:effectLst>
                <a:outerShdw blurRad="254000" sx="102000" sy="102000" algn="ctr" rotWithShape="0">
                  <a:prstClr val="black">
                    <a:alpha val="20000"/>
                  </a:prstClr>
                </a:outerShdw>
              </a:effectLst>
            </c:spPr>
          </c:dPt>
          <c:dPt>
            <c:idx val="2"/>
            <c:bubble3D val="0"/>
            <c:spPr>
              <a:solidFill>
                <a:schemeClr val="accent4"/>
              </a:solidFill>
              <a:ln>
                <a:noFill/>
              </a:ln>
              <a:effectLst>
                <a:outerShdw blurRad="254000" sx="102000" sy="102000" algn="ctr" rotWithShape="0">
                  <a:prstClr val="black">
                    <a:alpha val="20000"/>
                  </a:prstClr>
                </a:outerShdw>
              </a:effectLst>
            </c:spPr>
          </c:dPt>
          <c:dPt>
            <c:idx val="3"/>
            <c:bubble3D val="0"/>
            <c:spPr>
              <a:solidFill>
                <a:schemeClr val="accent6">
                  <a:lumMod val="60000"/>
                </a:schemeClr>
              </a:solidFill>
              <a:ln>
                <a:noFill/>
              </a:ln>
              <a:effectLst>
                <a:outerShdw blurRad="254000" sx="102000" sy="102000" algn="ctr" rotWithShape="0">
                  <a:prstClr val="black">
                    <a:alpha val="20000"/>
                  </a:prstClr>
                </a:outerShdw>
              </a:effectLst>
            </c:spPr>
          </c:dPt>
          <c:dPt>
            <c:idx val="4"/>
            <c:bubble3D val="0"/>
            <c:spPr>
              <a:solidFill>
                <a:schemeClr val="accent5">
                  <a:lumMod val="60000"/>
                </a:schemeClr>
              </a:solidFill>
              <a:ln>
                <a:noFill/>
              </a:ln>
              <a:effectLst>
                <a:outerShdw blurRad="254000" sx="102000" sy="102000" algn="ctr" rotWithShape="0">
                  <a:prstClr val="black">
                    <a:alpha val="20000"/>
                  </a:prstClr>
                </a:outerShdw>
              </a:effectLst>
            </c:spPr>
          </c:dPt>
          <c:dPt>
            <c:idx val="5"/>
            <c:bubble3D val="0"/>
            <c:spPr>
              <a:solidFill>
                <a:schemeClr val="accent4">
                  <a:lumMod val="60000"/>
                </a:schemeClr>
              </a:solidFill>
              <a:ln>
                <a:noFill/>
              </a:ln>
              <a:effectLst>
                <a:outerShdw blurRad="254000" sx="102000" sy="102000" algn="ctr" rotWithShape="0">
                  <a:prstClr val="black">
                    <a:alpha val="20000"/>
                  </a:prstClr>
                </a:outerShdw>
              </a:effectLst>
            </c:spPr>
          </c:dPt>
          <c:dPt>
            <c:idx val="6"/>
            <c:bubble3D val="0"/>
            <c:spPr>
              <a:solidFill>
                <a:schemeClr val="accent6">
                  <a:lumMod val="80000"/>
                  <a:lumOff val="20000"/>
                </a:schemeClr>
              </a:solidFill>
              <a:ln>
                <a:noFill/>
              </a:ln>
              <a:effectLst>
                <a:outerShdw blurRad="254000" sx="102000" sy="102000" algn="ctr" rotWithShape="0">
                  <a:prstClr val="black">
                    <a:alpha val="20000"/>
                  </a:prstClr>
                </a:outerShdw>
              </a:effectLst>
            </c:spPr>
          </c:dPt>
          <c:dPt>
            <c:idx val="7"/>
            <c:bubble3D val="0"/>
            <c:spPr>
              <a:solidFill>
                <a:schemeClr val="accent5">
                  <a:lumMod val="80000"/>
                  <a:lumOff val="20000"/>
                </a:schemeClr>
              </a:solidFill>
              <a:ln>
                <a:noFill/>
              </a:ln>
              <a:effectLst>
                <a:outerShdw blurRad="254000" sx="102000" sy="102000" algn="ctr" rotWithShape="0">
                  <a:prstClr val="black">
                    <a:alpha val="20000"/>
                  </a:prstClr>
                </a:outerShdw>
              </a:effectLst>
            </c:spPr>
          </c:dPt>
          <c:dPt>
            <c:idx val="8"/>
            <c:bubble3D val="0"/>
            <c:spPr>
              <a:solidFill>
                <a:schemeClr val="accent4">
                  <a:lumMod val="80000"/>
                  <a:lumOff val="20000"/>
                </a:schemeClr>
              </a:solidFill>
              <a:ln>
                <a:noFill/>
              </a:ln>
              <a:effectLst>
                <a:outerShdw blurRad="254000" sx="102000" sy="102000" algn="ctr" rotWithShape="0">
                  <a:prstClr val="black">
                    <a:alpha val="20000"/>
                  </a:prstClr>
                </a:outerShdw>
              </a:effectLst>
            </c:spPr>
          </c:dPt>
          <c:dPt>
            <c:idx val="9"/>
            <c:bubble3D val="0"/>
            <c:spPr>
              <a:solidFill>
                <a:schemeClr val="accent6">
                  <a:lumMod val="80000"/>
                </a:schemeClr>
              </a:solidFill>
              <a:ln>
                <a:noFill/>
              </a:ln>
              <a:effectLst>
                <a:outerShdw blurRad="254000" sx="102000" sy="102000" algn="ctr" rotWithShape="0">
                  <a:prstClr val="black">
                    <a:alpha val="20000"/>
                  </a:prstClr>
                </a:outerShdw>
              </a:effectLst>
            </c:spPr>
          </c:dPt>
          <c:dPt>
            <c:idx val="10"/>
            <c:bubble3D val="0"/>
            <c:spPr>
              <a:solidFill>
                <a:schemeClr val="accent5">
                  <a:lumMod val="80000"/>
                </a:schemeClr>
              </a:solidFill>
              <a:ln>
                <a:noFill/>
              </a:ln>
              <a:effectLst>
                <a:outerShdw blurRad="254000" sx="102000" sy="102000" algn="ctr" rotWithShape="0">
                  <a:prstClr val="black">
                    <a:alpha val="20000"/>
                  </a:prstClr>
                </a:outerShdw>
              </a:effectLst>
            </c:spPr>
          </c:dPt>
          <c:dPt>
            <c:idx val="11"/>
            <c:bubble3D val="0"/>
            <c:spPr>
              <a:solidFill>
                <a:schemeClr val="accent4">
                  <a:lumMod val="80000"/>
                </a:schemeClr>
              </a:solidFill>
              <a:ln>
                <a:noFill/>
              </a:ln>
              <a:effectLst>
                <a:outerShdw blurRad="254000" sx="102000" sy="102000" algn="ctr" rotWithShape="0">
                  <a:prstClr val="black">
                    <a:alpha val="20000"/>
                  </a:prstClr>
                </a:outerShdw>
              </a:effectLst>
            </c:spPr>
          </c:dPt>
          <c:dPt>
            <c:idx val="12"/>
            <c:bubble3D val="0"/>
            <c:spPr>
              <a:solidFill>
                <a:schemeClr val="accent6">
                  <a:lumMod val="60000"/>
                  <a:lumOff val="40000"/>
                </a:schemeClr>
              </a:solidFill>
              <a:ln>
                <a:noFill/>
              </a:ln>
              <a:effectLst>
                <a:outerShdw blurRad="254000" sx="102000" sy="102000" algn="ctr" rotWithShape="0">
                  <a:prstClr val="black">
                    <a:alpha val="20000"/>
                  </a:prstClr>
                </a:outerShdw>
              </a:effectLst>
            </c:spPr>
          </c:dPt>
          <c:dPt>
            <c:idx val="13"/>
            <c:bubble3D val="0"/>
            <c:spPr>
              <a:solidFill>
                <a:schemeClr val="accent5">
                  <a:lumMod val="60000"/>
                  <a:lumOff val="40000"/>
                </a:schemeClr>
              </a:solidFill>
              <a:ln>
                <a:noFill/>
              </a:ln>
              <a:effectLst>
                <a:outerShdw blurRad="254000" sx="102000" sy="102000" algn="ctr" rotWithShape="0">
                  <a:prstClr val="black">
                    <a:alpha val="20000"/>
                  </a:prstClr>
                </a:outerShdw>
              </a:effectLst>
            </c:spPr>
          </c:dPt>
          <c:dPt>
            <c:idx val="14"/>
            <c:bubble3D val="0"/>
            <c:spPr>
              <a:solidFill>
                <a:schemeClr val="accent4">
                  <a:lumMod val="60000"/>
                  <a:lumOff val="40000"/>
                </a:schemeClr>
              </a:solidFill>
              <a:ln>
                <a:noFill/>
              </a:ln>
              <a:effectLst>
                <a:outerShdw blurRad="254000" sx="102000" sy="102000" algn="ctr" rotWithShape="0">
                  <a:prstClr val="black">
                    <a:alpha val="20000"/>
                  </a:prstClr>
                </a:outerShdw>
              </a:effectLst>
            </c:spPr>
          </c:dPt>
          <c:dPt>
            <c:idx val="15"/>
            <c:bubble3D val="0"/>
            <c:spPr>
              <a:solidFill>
                <a:schemeClr val="accent6">
                  <a:lumMod val="50000"/>
                </a:schemeClr>
              </a:solidFill>
              <a:ln>
                <a:noFill/>
              </a:ln>
              <a:effectLst>
                <a:outerShdw blurRad="254000" sx="102000" sy="102000" algn="ctr" rotWithShape="0">
                  <a:prstClr val="black">
                    <a:alpha val="20000"/>
                  </a:prstClr>
                </a:outerShdw>
              </a:effectLst>
            </c:spPr>
          </c:dPt>
          <c:dPt>
            <c:idx val="16"/>
            <c:bubble3D val="0"/>
            <c:spPr>
              <a:solidFill>
                <a:schemeClr val="accent5">
                  <a:lumMod val="50000"/>
                </a:schemeClr>
              </a:solidFill>
              <a:ln>
                <a:noFill/>
              </a:ln>
              <a:effectLst>
                <a:outerShdw blurRad="254000" sx="102000" sy="102000" algn="ctr" rotWithShape="0">
                  <a:prstClr val="black">
                    <a:alpha val="20000"/>
                  </a:prstClr>
                </a:outerShdw>
              </a:effectLst>
            </c:spPr>
          </c:dPt>
          <c:dPt>
            <c:idx val="17"/>
            <c:bubble3D val="0"/>
            <c:spPr>
              <a:solidFill>
                <a:schemeClr val="accent4">
                  <a:lumMod val="50000"/>
                </a:schemeClr>
              </a:solidFill>
              <a:ln>
                <a:noFill/>
              </a:ln>
              <a:effectLst>
                <a:outerShdw blurRad="254000" sx="102000" sy="102000" algn="ctr" rotWithShape="0">
                  <a:prstClr val="black">
                    <a:alpha val="20000"/>
                  </a:prstClr>
                </a:outerShdw>
              </a:effectLst>
            </c:spPr>
          </c:dPt>
          <c:dPt>
            <c:idx val="18"/>
            <c:bubble3D val="0"/>
            <c:spPr>
              <a:solidFill>
                <a:schemeClr val="accent6">
                  <a:lumMod val="70000"/>
                  <a:lumOff val="30000"/>
                </a:schemeClr>
              </a:solidFill>
              <a:ln>
                <a:noFill/>
              </a:ln>
              <a:effectLst>
                <a:outerShdw blurRad="254000" sx="102000" sy="102000" algn="ctr" rotWithShape="0">
                  <a:prstClr val="black">
                    <a:alpha val="20000"/>
                  </a:prstClr>
                </a:outerShdw>
              </a:effectLst>
            </c:spPr>
          </c:dPt>
          <c:dPt>
            <c:idx val="19"/>
            <c:bubble3D val="0"/>
            <c:spPr>
              <a:solidFill>
                <a:schemeClr val="accent5">
                  <a:lumMod val="70000"/>
                  <a:lumOff val="3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'Sinking Funds Tracker'!$A$4:$A$23</c:f>
              <c:strCache>
                <c:ptCount val="20"/>
                <c:pt idx="0">
                  <c:v>Sinking fund 1</c:v>
                </c:pt>
                <c:pt idx="1">
                  <c:v>Sinking fund 2</c:v>
                </c:pt>
                <c:pt idx="2">
                  <c:v>Sinking fund 3</c:v>
                </c:pt>
                <c:pt idx="3">
                  <c:v>Sinking fund 4</c:v>
                </c:pt>
                <c:pt idx="4">
                  <c:v>Sinking fund 5</c:v>
                </c:pt>
                <c:pt idx="5">
                  <c:v>Sinking fund 6</c:v>
                </c:pt>
                <c:pt idx="6">
                  <c:v>Sinking fund 7</c:v>
                </c:pt>
                <c:pt idx="7">
                  <c:v>Sinking fund 8</c:v>
                </c:pt>
                <c:pt idx="8">
                  <c:v>Sinking fund 9</c:v>
                </c:pt>
                <c:pt idx="9">
                  <c:v>Sinking fund 10</c:v>
                </c:pt>
                <c:pt idx="10">
                  <c:v>Sinking fund 11</c:v>
                </c:pt>
                <c:pt idx="11">
                  <c:v>Sinking fund 12</c:v>
                </c:pt>
                <c:pt idx="12">
                  <c:v>Sinking fund 13</c:v>
                </c:pt>
                <c:pt idx="13">
                  <c:v>Sinking fund 14</c:v>
                </c:pt>
                <c:pt idx="14">
                  <c:v>Sinking fund 15</c:v>
                </c:pt>
                <c:pt idx="15">
                  <c:v>Sinking fund 16</c:v>
                </c:pt>
                <c:pt idx="16">
                  <c:v>Sinking fund 17</c:v>
                </c:pt>
                <c:pt idx="17">
                  <c:v>Sinking fund 18</c:v>
                </c:pt>
                <c:pt idx="18">
                  <c:v>Sinking fund 19</c:v>
                </c:pt>
                <c:pt idx="19">
                  <c:v>Sinking fund 20</c:v>
                </c:pt>
              </c:strCache>
            </c:strRef>
          </c:cat>
          <c:val>
            <c:numRef>
              <c:f>'Sinking Funds Tracker'!$F$4:$F$23</c:f>
              <c:numCache>
                <c:formatCode>_(* #,##0.00_);_(* \(#,##0.00\);_(*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5"/>
          <c:order val="5"/>
          <c:tx>
            <c:strRef>
              <c:f>'Sinking Funds Tracker'!$G$3</c:f>
              <c:strCache>
                <c:ptCount val="1"/>
                <c:pt idx="0">
                  <c:v>MAY</c:v>
                </c:pt>
              </c:strCache>
            </c:strRef>
          </c:tx>
          <c:dPt>
            <c:idx val="0"/>
            <c:bubble3D val="0"/>
            <c:spPr>
              <a:solidFill>
                <a:schemeClr val="accent6"/>
              </a:solidFill>
              <a:ln>
                <a:noFill/>
              </a:ln>
              <a:effectLst>
                <a:outerShdw blurRad="254000" sx="102000" sy="102000" algn="ctr" rotWithShape="0">
                  <a:prstClr val="black">
                    <a:alpha val="20000"/>
                  </a:prstClr>
                </a:outerShdw>
              </a:effectLst>
            </c:spPr>
          </c:dPt>
          <c:dPt>
            <c:idx val="1"/>
            <c:bubble3D val="0"/>
            <c:spPr>
              <a:solidFill>
                <a:schemeClr val="accent5"/>
              </a:solidFill>
              <a:ln>
                <a:noFill/>
              </a:ln>
              <a:effectLst>
                <a:outerShdw blurRad="254000" sx="102000" sy="102000" algn="ctr" rotWithShape="0">
                  <a:prstClr val="black">
                    <a:alpha val="20000"/>
                  </a:prstClr>
                </a:outerShdw>
              </a:effectLst>
            </c:spPr>
          </c:dPt>
          <c:dPt>
            <c:idx val="2"/>
            <c:bubble3D val="0"/>
            <c:spPr>
              <a:solidFill>
                <a:schemeClr val="accent4"/>
              </a:solidFill>
              <a:ln>
                <a:noFill/>
              </a:ln>
              <a:effectLst>
                <a:outerShdw blurRad="254000" sx="102000" sy="102000" algn="ctr" rotWithShape="0">
                  <a:prstClr val="black">
                    <a:alpha val="20000"/>
                  </a:prstClr>
                </a:outerShdw>
              </a:effectLst>
            </c:spPr>
          </c:dPt>
          <c:dPt>
            <c:idx val="3"/>
            <c:bubble3D val="0"/>
            <c:spPr>
              <a:solidFill>
                <a:schemeClr val="accent6">
                  <a:lumMod val="60000"/>
                </a:schemeClr>
              </a:solidFill>
              <a:ln>
                <a:noFill/>
              </a:ln>
              <a:effectLst>
                <a:outerShdw blurRad="254000" sx="102000" sy="102000" algn="ctr" rotWithShape="0">
                  <a:prstClr val="black">
                    <a:alpha val="20000"/>
                  </a:prstClr>
                </a:outerShdw>
              </a:effectLst>
            </c:spPr>
          </c:dPt>
          <c:dPt>
            <c:idx val="4"/>
            <c:bubble3D val="0"/>
            <c:spPr>
              <a:solidFill>
                <a:schemeClr val="accent5">
                  <a:lumMod val="60000"/>
                </a:schemeClr>
              </a:solidFill>
              <a:ln>
                <a:noFill/>
              </a:ln>
              <a:effectLst>
                <a:outerShdw blurRad="254000" sx="102000" sy="102000" algn="ctr" rotWithShape="0">
                  <a:prstClr val="black">
                    <a:alpha val="20000"/>
                  </a:prstClr>
                </a:outerShdw>
              </a:effectLst>
            </c:spPr>
          </c:dPt>
          <c:dPt>
            <c:idx val="5"/>
            <c:bubble3D val="0"/>
            <c:spPr>
              <a:solidFill>
                <a:schemeClr val="accent4">
                  <a:lumMod val="60000"/>
                </a:schemeClr>
              </a:solidFill>
              <a:ln>
                <a:noFill/>
              </a:ln>
              <a:effectLst>
                <a:outerShdw blurRad="254000" sx="102000" sy="102000" algn="ctr" rotWithShape="0">
                  <a:prstClr val="black">
                    <a:alpha val="20000"/>
                  </a:prstClr>
                </a:outerShdw>
              </a:effectLst>
            </c:spPr>
          </c:dPt>
          <c:dPt>
            <c:idx val="6"/>
            <c:bubble3D val="0"/>
            <c:spPr>
              <a:solidFill>
                <a:schemeClr val="accent6">
                  <a:lumMod val="80000"/>
                  <a:lumOff val="20000"/>
                </a:schemeClr>
              </a:solidFill>
              <a:ln>
                <a:noFill/>
              </a:ln>
              <a:effectLst>
                <a:outerShdw blurRad="254000" sx="102000" sy="102000" algn="ctr" rotWithShape="0">
                  <a:prstClr val="black">
                    <a:alpha val="20000"/>
                  </a:prstClr>
                </a:outerShdw>
              </a:effectLst>
            </c:spPr>
          </c:dPt>
          <c:dPt>
            <c:idx val="7"/>
            <c:bubble3D val="0"/>
            <c:spPr>
              <a:solidFill>
                <a:schemeClr val="accent5">
                  <a:lumMod val="80000"/>
                  <a:lumOff val="20000"/>
                </a:schemeClr>
              </a:solidFill>
              <a:ln>
                <a:noFill/>
              </a:ln>
              <a:effectLst>
                <a:outerShdw blurRad="254000" sx="102000" sy="102000" algn="ctr" rotWithShape="0">
                  <a:prstClr val="black">
                    <a:alpha val="20000"/>
                  </a:prstClr>
                </a:outerShdw>
              </a:effectLst>
            </c:spPr>
          </c:dPt>
          <c:dPt>
            <c:idx val="8"/>
            <c:bubble3D val="0"/>
            <c:spPr>
              <a:solidFill>
                <a:schemeClr val="accent4">
                  <a:lumMod val="80000"/>
                  <a:lumOff val="20000"/>
                </a:schemeClr>
              </a:solidFill>
              <a:ln>
                <a:noFill/>
              </a:ln>
              <a:effectLst>
                <a:outerShdw blurRad="254000" sx="102000" sy="102000" algn="ctr" rotWithShape="0">
                  <a:prstClr val="black">
                    <a:alpha val="20000"/>
                  </a:prstClr>
                </a:outerShdw>
              </a:effectLst>
            </c:spPr>
          </c:dPt>
          <c:dPt>
            <c:idx val="9"/>
            <c:bubble3D val="0"/>
            <c:spPr>
              <a:solidFill>
                <a:schemeClr val="accent6">
                  <a:lumMod val="80000"/>
                </a:schemeClr>
              </a:solidFill>
              <a:ln>
                <a:noFill/>
              </a:ln>
              <a:effectLst>
                <a:outerShdw blurRad="254000" sx="102000" sy="102000" algn="ctr" rotWithShape="0">
                  <a:prstClr val="black">
                    <a:alpha val="20000"/>
                  </a:prstClr>
                </a:outerShdw>
              </a:effectLst>
            </c:spPr>
          </c:dPt>
          <c:dPt>
            <c:idx val="10"/>
            <c:bubble3D val="0"/>
            <c:spPr>
              <a:solidFill>
                <a:schemeClr val="accent5">
                  <a:lumMod val="80000"/>
                </a:schemeClr>
              </a:solidFill>
              <a:ln>
                <a:noFill/>
              </a:ln>
              <a:effectLst>
                <a:outerShdw blurRad="254000" sx="102000" sy="102000" algn="ctr" rotWithShape="0">
                  <a:prstClr val="black">
                    <a:alpha val="20000"/>
                  </a:prstClr>
                </a:outerShdw>
              </a:effectLst>
            </c:spPr>
          </c:dPt>
          <c:dPt>
            <c:idx val="11"/>
            <c:bubble3D val="0"/>
            <c:spPr>
              <a:solidFill>
                <a:schemeClr val="accent4">
                  <a:lumMod val="80000"/>
                </a:schemeClr>
              </a:solidFill>
              <a:ln>
                <a:noFill/>
              </a:ln>
              <a:effectLst>
                <a:outerShdw blurRad="254000" sx="102000" sy="102000" algn="ctr" rotWithShape="0">
                  <a:prstClr val="black">
                    <a:alpha val="20000"/>
                  </a:prstClr>
                </a:outerShdw>
              </a:effectLst>
            </c:spPr>
          </c:dPt>
          <c:dPt>
            <c:idx val="12"/>
            <c:bubble3D val="0"/>
            <c:spPr>
              <a:solidFill>
                <a:schemeClr val="accent6">
                  <a:lumMod val="60000"/>
                  <a:lumOff val="40000"/>
                </a:schemeClr>
              </a:solidFill>
              <a:ln>
                <a:noFill/>
              </a:ln>
              <a:effectLst>
                <a:outerShdw blurRad="254000" sx="102000" sy="102000" algn="ctr" rotWithShape="0">
                  <a:prstClr val="black">
                    <a:alpha val="20000"/>
                  </a:prstClr>
                </a:outerShdw>
              </a:effectLst>
            </c:spPr>
          </c:dPt>
          <c:dPt>
            <c:idx val="13"/>
            <c:bubble3D val="0"/>
            <c:spPr>
              <a:solidFill>
                <a:schemeClr val="accent5">
                  <a:lumMod val="60000"/>
                  <a:lumOff val="40000"/>
                </a:schemeClr>
              </a:solidFill>
              <a:ln>
                <a:noFill/>
              </a:ln>
              <a:effectLst>
                <a:outerShdw blurRad="254000" sx="102000" sy="102000" algn="ctr" rotWithShape="0">
                  <a:prstClr val="black">
                    <a:alpha val="20000"/>
                  </a:prstClr>
                </a:outerShdw>
              </a:effectLst>
            </c:spPr>
          </c:dPt>
          <c:dPt>
            <c:idx val="14"/>
            <c:bubble3D val="0"/>
            <c:spPr>
              <a:solidFill>
                <a:schemeClr val="accent4">
                  <a:lumMod val="60000"/>
                  <a:lumOff val="40000"/>
                </a:schemeClr>
              </a:solidFill>
              <a:ln>
                <a:noFill/>
              </a:ln>
              <a:effectLst>
                <a:outerShdw blurRad="254000" sx="102000" sy="102000" algn="ctr" rotWithShape="0">
                  <a:prstClr val="black">
                    <a:alpha val="20000"/>
                  </a:prstClr>
                </a:outerShdw>
              </a:effectLst>
            </c:spPr>
          </c:dPt>
          <c:dPt>
            <c:idx val="15"/>
            <c:bubble3D val="0"/>
            <c:spPr>
              <a:solidFill>
                <a:schemeClr val="accent6">
                  <a:lumMod val="50000"/>
                </a:schemeClr>
              </a:solidFill>
              <a:ln>
                <a:noFill/>
              </a:ln>
              <a:effectLst>
                <a:outerShdw blurRad="254000" sx="102000" sy="102000" algn="ctr" rotWithShape="0">
                  <a:prstClr val="black">
                    <a:alpha val="20000"/>
                  </a:prstClr>
                </a:outerShdw>
              </a:effectLst>
            </c:spPr>
          </c:dPt>
          <c:dPt>
            <c:idx val="16"/>
            <c:bubble3D val="0"/>
            <c:spPr>
              <a:solidFill>
                <a:schemeClr val="accent5">
                  <a:lumMod val="50000"/>
                </a:schemeClr>
              </a:solidFill>
              <a:ln>
                <a:noFill/>
              </a:ln>
              <a:effectLst>
                <a:outerShdw blurRad="254000" sx="102000" sy="102000" algn="ctr" rotWithShape="0">
                  <a:prstClr val="black">
                    <a:alpha val="20000"/>
                  </a:prstClr>
                </a:outerShdw>
              </a:effectLst>
            </c:spPr>
          </c:dPt>
          <c:dPt>
            <c:idx val="17"/>
            <c:bubble3D val="0"/>
            <c:spPr>
              <a:solidFill>
                <a:schemeClr val="accent4">
                  <a:lumMod val="50000"/>
                </a:schemeClr>
              </a:solidFill>
              <a:ln>
                <a:noFill/>
              </a:ln>
              <a:effectLst>
                <a:outerShdw blurRad="254000" sx="102000" sy="102000" algn="ctr" rotWithShape="0">
                  <a:prstClr val="black">
                    <a:alpha val="20000"/>
                  </a:prstClr>
                </a:outerShdw>
              </a:effectLst>
            </c:spPr>
          </c:dPt>
          <c:dPt>
            <c:idx val="18"/>
            <c:bubble3D val="0"/>
            <c:spPr>
              <a:solidFill>
                <a:schemeClr val="accent6">
                  <a:lumMod val="70000"/>
                  <a:lumOff val="30000"/>
                </a:schemeClr>
              </a:solidFill>
              <a:ln>
                <a:noFill/>
              </a:ln>
              <a:effectLst>
                <a:outerShdw blurRad="254000" sx="102000" sy="102000" algn="ctr" rotWithShape="0">
                  <a:prstClr val="black">
                    <a:alpha val="20000"/>
                  </a:prstClr>
                </a:outerShdw>
              </a:effectLst>
            </c:spPr>
          </c:dPt>
          <c:dPt>
            <c:idx val="19"/>
            <c:bubble3D val="0"/>
            <c:spPr>
              <a:solidFill>
                <a:schemeClr val="accent5">
                  <a:lumMod val="70000"/>
                  <a:lumOff val="3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'Sinking Funds Tracker'!$A$4:$A$23</c:f>
              <c:strCache>
                <c:ptCount val="20"/>
                <c:pt idx="0">
                  <c:v>Sinking fund 1</c:v>
                </c:pt>
                <c:pt idx="1">
                  <c:v>Sinking fund 2</c:v>
                </c:pt>
                <c:pt idx="2">
                  <c:v>Sinking fund 3</c:v>
                </c:pt>
                <c:pt idx="3">
                  <c:v>Sinking fund 4</c:v>
                </c:pt>
                <c:pt idx="4">
                  <c:v>Sinking fund 5</c:v>
                </c:pt>
                <c:pt idx="5">
                  <c:v>Sinking fund 6</c:v>
                </c:pt>
                <c:pt idx="6">
                  <c:v>Sinking fund 7</c:v>
                </c:pt>
                <c:pt idx="7">
                  <c:v>Sinking fund 8</c:v>
                </c:pt>
                <c:pt idx="8">
                  <c:v>Sinking fund 9</c:v>
                </c:pt>
                <c:pt idx="9">
                  <c:v>Sinking fund 10</c:v>
                </c:pt>
                <c:pt idx="10">
                  <c:v>Sinking fund 11</c:v>
                </c:pt>
                <c:pt idx="11">
                  <c:v>Sinking fund 12</c:v>
                </c:pt>
                <c:pt idx="12">
                  <c:v>Sinking fund 13</c:v>
                </c:pt>
                <c:pt idx="13">
                  <c:v>Sinking fund 14</c:v>
                </c:pt>
                <c:pt idx="14">
                  <c:v>Sinking fund 15</c:v>
                </c:pt>
                <c:pt idx="15">
                  <c:v>Sinking fund 16</c:v>
                </c:pt>
                <c:pt idx="16">
                  <c:v>Sinking fund 17</c:v>
                </c:pt>
                <c:pt idx="17">
                  <c:v>Sinking fund 18</c:v>
                </c:pt>
                <c:pt idx="18">
                  <c:v>Sinking fund 19</c:v>
                </c:pt>
                <c:pt idx="19">
                  <c:v>Sinking fund 20</c:v>
                </c:pt>
              </c:strCache>
            </c:strRef>
          </c:cat>
          <c:val>
            <c:numRef>
              <c:f>'Sinking Funds Tracker'!$G$4:$G$23</c:f>
              <c:numCache>
                <c:formatCode>_(* #,##0.00_);_(* \(#,##0.00\);_(*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6"/>
          <c:order val="6"/>
          <c:tx>
            <c:strRef>
              <c:f>'Sinking Funds Tracker'!$H$3</c:f>
              <c:strCache>
                <c:ptCount val="1"/>
                <c:pt idx="0">
                  <c:v>JUN</c:v>
                </c:pt>
              </c:strCache>
            </c:strRef>
          </c:tx>
          <c:dPt>
            <c:idx val="0"/>
            <c:bubble3D val="0"/>
            <c:spPr>
              <a:solidFill>
                <a:schemeClr val="accent6"/>
              </a:solidFill>
              <a:ln>
                <a:noFill/>
              </a:ln>
              <a:effectLst>
                <a:outerShdw blurRad="254000" sx="102000" sy="102000" algn="ctr" rotWithShape="0">
                  <a:prstClr val="black">
                    <a:alpha val="20000"/>
                  </a:prstClr>
                </a:outerShdw>
              </a:effectLst>
            </c:spPr>
          </c:dPt>
          <c:dPt>
            <c:idx val="1"/>
            <c:bubble3D val="0"/>
            <c:spPr>
              <a:solidFill>
                <a:schemeClr val="accent5"/>
              </a:solidFill>
              <a:ln>
                <a:noFill/>
              </a:ln>
              <a:effectLst>
                <a:outerShdw blurRad="254000" sx="102000" sy="102000" algn="ctr" rotWithShape="0">
                  <a:prstClr val="black">
                    <a:alpha val="20000"/>
                  </a:prstClr>
                </a:outerShdw>
              </a:effectLst>
            </c:spPr>
          </c:dPt>
          <c:dPt>
            <c:idx val="2"/>
            <c:bubble3D val="0"/>
            <c:spPr>
              <a:solidFill>
                <a:schemeClr val="accent4"/>
              </a:solidFill>
              <a:ln>
                <a:noFill/>
              </a:ln>
              <a:effectLst>
                <a:outerShdw blurRad="254000" sx="102000" sy="102000" algn="ctr" rotWithShape="0">
                  <a:prstClr val="black">
                    <a:alpha val="20000"/>
                  </a:prstClr>
                </a:outerShdw>
              </a:effectLst>
            </c:spPr>
          </c:dPt>
          <c:dPt>
            <c:idx val="3"/>
            <c:bubble3D val="0"/>
            <c:spPr>
              <a:solidFill>
                <a:schemeClr val="accent6">
                  <a:lumMod val="60000"/>
                </a:schemeClr>
              </a:solidFill>
              <a:ln>
                <a:noFill/>
              </a:ln>
              <a:effectLst>
                <a:outerShdw blurRad="254000" sx="102000" sy="102000" algn="ctr" rotWithShape="0">
                  <a:prstClr val="black">
                    <a:alpha val="20000"/>
                  </a:prstClr>
                </a:outerShdw>
              </a:effectLst>
            </c:spPr>
          </c:dPt>
          <c:dPt>
            <c:idx val="4"/>
            <c:bubble3D val="0"/>
            <c:spPr>
              <a:solidFill>
                <a:schemeClr val="accent5">
                  <a:lumMod val="60000"/>
                </a:schemeClr>
              </a:solidFill>
              <a:ln>
                <a:noFill/>
              </a:ln>
              <a:effectLst>
                <a:outerShdw blurRad="254000" sx="102000" sy="102000" algn="ctr" rotWithShape="0">
                  <a:prstClr val="black">
                    <a:alpha val="20000"/>
                  </a:prstClr>
                </a:outerShdw>
              </a:effectLst>
            </c:spPr>
          </c:dPt>
          <c:dPt>
            <c:idx val="5"/>
            <c:bubble3D val="0"/>
            <c:spPr>
              <a:solidFill>
                <a:schemeClr val="accent4">
                  <a:lumMod val="60000"/>
                </a:schemeClr>
              </a:solidFill>
              <a:ln>
                <a:noFill/>
              </a:ln>
              <a:effectLst>
                <a:outerShdw blurRad="254000" sx="102000" sy="102000" algn="ctr" rotWithShape="0">
                  <a:prstClr val="black">
                    <a:alpha val="20000"/>
                  </a:prstClr>
                </a:outerShdw>
              </a:effectLst>
            </c:spPr>
          </c:dPt>
          <c:dPt>
            <c:idx val="6"/>
            <c:bubble3D val="0"/>
            <c:spPr>
              <a:solidFill>
                <a:schemeClr val="accent6">
                  <a:lumMod val="80000"/>
                  <a:lumOff val="20000"/>
                </a:schemeClr>
              </a:solidFill>
              <a:ln>
                <a:noFill/>
              </a:ln>
              <a:effectLst>
                <a:outerShdw blurRad="254000" sx="102000" sy="102000" algn="ctr" rotWithShape="0">
                  <a:prstClr val="black">
                    <a:alpha val="20000"/>
                  </a:prstClr>
                </a:outerShdw>
              </a:effectLst>
            </c:spPr>
          </c:dPt>
          <c:dPt>
            <c:idx val="7"/>
            <c:bubble3D val="0"/>
            <c:spPr>
              <a:solidFill>
                <a:schemeClr val="accent5">
                  <a:lumMod val="80000"/>
                  <a:lumOff val="20000"/>
                </a:schemeClr>
              </a:solidFill>
              <a:ln>
                <a:noFill/>
              </a:ln>
              <a:effectLst>
                <a:outerShdw blurRad="254000" sx="102000" sy="102000" algn="ctr" rotWithShape="0">
                  <a:prstClr val="black">
                    <a:alpha val="20000"/>
                  </a:prstClr>
                </a:outerShdw>
              </a:effectLst>
            </c:spPr>
          </c:dPt>
          <c:dPt>
            <c:idx val="8"/>
            <c:bubble3D val="0"/>
            <c:spPr>
              <a:solidFill>
                <a:schemeClr val="accent4">
                  <a:lumMod val="80000"/>
                  <a:lumOff val="20000"/>
                </a:schemeClr>
              </a:solidFill>
              <a:ln>
                <a:noFill/>
              </a:ln>
              <a:effectLst>
                <a:outerShdw blurRad="254000" sx="102000" sy="102000" algn="ctr" rotWithShape="0">
                  <a:prstClr val="black">
                    <a:alpha val="20000"/>
                  </a:prstClr>
                </a:outerShdw>
              </a:effectLst>
            </c:spPr>
          </c:dPt>
          <c:dPt>
            <c:idx val="9"/>
            <c:bubble3D val="0"/>
            <c:spPr>
              <a:solidFill>
                <a:schemeClr val="accent6">
                  <a:lumMod val="80000"/>
                </a:schemeClr>
              </a:solidFill>
              <a:ln>
                <a:noFill/>
              </a:ln>
              <a:effectLst>
                <a:outerShdw blurRad="254000" sx="102000" sy="102000" algn="ctr" rotWithShape="0">
                  <a:prstClr val="black">
                    <a:alpha val="20000"/>
                  </a:prstClr>
                </a:outerShdw>
              </a:effectLst>
            </c:spPr>
          </c:dPt>
          <c:dPt>
            <c:idx val="10"/>
            <c:bubble3D val="0"/>
            <c:spPr>
              <a:solidFill>
                <a:schemeClr val="accent5">
                  <a:lumMod val="80000"/>
                </a:schemeClr>
              </a:solidFill>
              <a:ln>
                <a:noFill/>
              </a:ln>
              <a:effectLst>
                <a:outerShdw blurRad="254000" sx="102000" sy="102000" algn="ctr" rotWithShape="0">
                  <a:prstClr val="black">
                    <a:alpha val="20000"/>
                  </a:prstClr>
                </a:outerShdw>
              </a:effectLst>
            </c:spPr>
          </c:dPt>
          <c:dPt>
            <c:idx val="11"/>
            <c:bubble3D val="0"/>
            <c:spPr>
              <a:solidFill>
                <a:schemeClr val="accent4">
                  <a:lumMod val="80000"/>
                </a:schemeClr>
              </a:solidFill>
              <a:ln>
                <a:noFill/>
              </a:ln>
              <a:effectLst>
                <a:outerShdw blurRad="254000" sx="102000" sy="102000" algn="ctr" rotWithShape="0">
                  <a:prstClr val="black">
                    <a:alpha val="20000"/>
                  </a:prstClr>
                </a:outerShdw>
              </a:effectLst>
            </c:spPr>
          </c:dPt>
          <c:dPt>
            <c:idx val="12"/>
            <c:bubble3D val="0"/>
            <c:spPr>
              <a:solidFill>
                <a:schemeClr val="accent6">
                  <a:lumMod val="60000"/>
                  <a:lumOff val="40000"/>
                </a:schemeClr>
              </a:solidFill>
              <a:ln>
                <a:noFill/>
              </a:ln>
              <a:effectLst>
                <a:outerShdw blurRad="254000" sx="102000" sy="102000" algn="ctr" rotWithShape="0">
                  <a:prstClr val="black">
                    <a:alpha val="20000"/>
                  </a:prstClr>
                </a:outerShdw>
              </a:effectLst>
            </c:spPr>
          </c:dPt>
          <c:dPt>
            <c:idx val="13"/>
            <c:bubble3D val="0"/>
            <c:spPr>
              <a:solidFill>
                <a:schemeClr val="accent5">
                  <a:lumMod val="60000"/>
                  <a:lumOff val="40000"/>
                </a:schemeClr>
              </a:solidFill>
              <a:ln>
                <a:noFill/>
              </a:ln>
              <a:effectLst>
                <a:outerShdw blurRad="254000" sx="102000" sy="102000" algn="ctr" rotWithShape="0">
                  <a:prstClr val="black">
                    <a:alpha val="20000"/>
                  </a:prstClr>
                </a:outerShdw>
              </a:effectLst>
            </c:spPr>
          </c:dPt>
          <c:dPt>
            <c:idx val="14"/>
            <c:bubble3D val="0"/>
            <c:spPr>
              <a:solidFill>
                <a:schemeClr val="accent4">
                  <a:lumMod val="60000"/>
                  <a:lumOff val="40000"/>
                </a:schemeClr>
              </a:solidFill>
              <a:ln>
                <a:noFill/>
              </a:ln>
              <a:effectLst>
                <a:outerShdw blurRad="254000" sx="102000" sy="102000" algn="ctr" rotWithShape="0">
                  <a:prstClr val="black">
                    <a:alpha val="20000"/>
                  </a:prstClr>
                </a:outerShdw>
              </a:effectLst>
            </c:spPr>
          </c:dPt>
          <c:dPt>
            <c:idx val="15"/>
            <c:bubble3D val="0"/>
            <c:spPr>
              <a:solidFill>
                <a:schemeClr val="accent6">
                  <a:lumMod val="50000"/>
                </a:schemeClr>
              </a:solidFill>
              <a:ln>
                <a:noFill/>
              </a:ln>
              <a:effectLst>
                <a:outerShdw blurRad="254000" sx="102000" sy="102000" algn="ctr" rotWithShape="0">
                  <a:prstClr val="black">
                    <a:alpha val="20000"/>
                  </a:prstClr>
                </a:outerShdw>
              </a:effectLst>
            </c:spPr>
          </c:dPt>
          <c:dPt>
            <c:idx val="16"/>
            <c:bubble3D val="0"/>
            <c:spPr>
              <a:solidFill>
                <a:schemeClr val="accent5">
                  <a:lumMod val="50000"/>
                </a:schemeClr>
              </a:solidFill>
              <a:ln>
                <a:noFill/>
              </a:ln>
              <a:effectLst>
                <a:outerShdw blurRad="254000" sx="102000" sy="102000" algn="ctr" rotWithShape="0">
                  <a:prstClr val="black">
                    <a:alpha val="20000"/>
                  </a:prstClr>
                </a:outerShdw>
              </a:effectLst>
            </c:spPr>
          </c:dPt>
          <c:dPt>
            <c:idx val="17"/>
            <c:bubble3D val="0"/>
            <c:spPr>
              <a:solidFill>
                <a:schemeClr val="accent4">
                  <a:lumMod val="50000"/>
                </a:schemeClr>
              </a:solidFill>
              <a:ln>
                <a:noFill/>
              </a:ln>
              <a:effectLst>
                <a:outerShdw blurRad="254000" sx="102000" sy="102000" algn="ctr" rotWithShape="0">
                  <a:prstClr val="black">
                    <a:alpha val="20000"/>
                  </a:prstClr>
                </a:outerShdw>
              </a:effectLst>
            </c:spPr>
          </c:dPt>
          <c:dPt>
            <c:idx val="18"/>
            <c:bubble3D val="0"/>
            <c:spPr>
              <a:solidFill>
                <a:schemeClr val="accent6">
                  <a:lumMod val="70000"/>
                  <a:lumOff val="30000"/>
                </a:schemeClr>
              </a:solidFill>
              <a:ln>
                <a:noFill/>
              </a:ln>
              <a:effectLst>
                <a:outerShdw blurRad="254000" sx="102000" sy="102000" algn="ctr" rotWithShape="0">
                  <a:prstClr val="black">
                    <a:alpha val="20000"/>
                  </a:prstClr>
                </a:outerShdw>
              </a:effectLst>
            </c:spPr>
          </c:dPt>
          <c:dPt>
            <c:idx val="19"/>
            <c:bubble3D val="0"/>
            <c:spPr>
              <a:solidFill>
                <a:schemeClr val="accent5">
                  <a:lumMod val="70000"/>
                  <a:lumOff val="3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'Sinking Funds Tracker'!$A$4:$A$23</c:f>
              <c:strCache>
                <c:ptCount val="20"/>
                <c:pt idx="0">
                  <c:v>Sinking fund 1</c:v>
                </c:pt>
                <c:pt idx="1">
                  <c:v>Sinking fund 2</c:v>
                </c:pt>
                <c:pt idx="2">
                  <c:v>Sinking fund 3</c:v>
                </c:pt>
                <c:pt idx="3">
                  <c:v>Sinking fund 4</c:v>
                </c:pt>
                <c:pt idx="4">
                  <c:v>Sinking fund 5</c:v>
                </c:pt>
                <c:pt idx="5">
                  <c:v>Sinking fund 6</c:v>
                </c:pt>
                <c:pt idx="6">
                  <c:v>Sinking fund 7</c:v>
                </c:pt>
                <c:pt idx="7">
                  <c:v>Sinking fund 8</c:v>
                </c:pt>
                <c:pt idx="8">
                  <c:v>Sinking fund 9</c:v>
                </c:pt>
                <c:pt idx="9">
                  <c:v>Sinking fund 10</c:v>
                </c:pt>
                <c:pt idx="10">
                  <c:v>Sinking fund 11</c:v>
                </c:pt>
                <c:pt idx="11">
                  <c:v>Sinking fund 12</c:v>
                </c:pt>
                <c:pt idx="12">
                  <c:v>Sinking fund 13</c:v>
                </c:pt>
                <c:pt idx="13">
                  <c:v>Sinking fund 14</c:v>
                </c:pt>
                <c:pt idx="14">
                  <c:v>Sinking fund 15</c:v>
                </c:pt>
                <c:pt idx="15">
                  <c:v>Sinking fund 16</c:v>
                </c:pt>
                <c:pt idx="16">
                  <c:v>Sinking fund 17</c:v>
                </c:pt>
                <c:pt idx="17">
                  <c:v>Sinking fund 18</c:v>
                </c:pt>
                <c:pt idx="18">
                  <c:v>Sinking fund 19</c:v>
                </c:pt>
                <c:pt idx="19">
                  <c:v>Sinking fund 20</c:v>
                </c:pt>
              </c:strCache>
            </c:strRef>
          </c:cat>
          <c:val>
            <c:numRef>
              <c:f>'Sinking Funds Tracker'!$H$4:$H$23</c:f>
              <c:numCache>
                <c:formatCode>_(* #,##0.00_);_(* \(#,##0.00\);_(*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7"/>
          <c:order val="7"/>
          <c:tx>
            <c:strRef>
              <c:f>'Sinking Funds Tracker'!$I$3</c:f>
              <c:strCache>
                <c:ptCount val="1"/>
                <c:pt idx="0">
                  <c:v>JUL</c:v>
                </c:pt>
              </c:strCache>
            </c:strRef>
          </c:tx>
          <c:dPt>
            <c:idx val="0"/>
            <c:bubble3D val="0"/>
            <c:spPr>
              <a:solidFill>
                <a:schemeClr val="accent6"/>
              </a:solidFill>
              <a:ln>
                <a:noFill/>
              </a:ln>
              <a:effectLst>
                <a:outerShdw blurRad="254000" sx="102000" sy="102000" algn="ctr" rotWithShape="0">
                  <a:prstClr val="black">
                    <a:alpha val="20000"/>
                  </a:prstClr>
                </a:outerShdw>
              </a:effectLst>
            </c:spPr>
          </c:dPt>
          <c:dPt>
            <c:idx val="1"/>
            <c:bubble3D val="0"/>
            <c:spPr>
              <a:solidFill>
                <a:schemeClr val="accent5"/>
              </a:solidFill>
              <a:ln>
                <a:noFill/>
              </a:ln>
              <a:effectLst>
                <a:outerShdw blurRad="254000" sx="102000" sy="102000" algn="ctr" rotWithShape="0">
                  <a:prstClr val="black">
                    <a:alpha val="20000"/>
                  </a:prstClr>
                </a:outerShdw>
              </a:effectLst>
            </c:spPr>
          </c:dPt>
          <c:dPt>
            <c:idx val="2"/>
            <c:bubble3D val="0"/>
            <c:spPr>
              <a:solidFill>
                <a:schemeClr val="accent4"/>
              </a:solidFill>
              <a:ln>
                <a:noFill/>
              </a:ln>
              <a:effectLst>
                <a:outerShdw blurRad="254000" sx="102000" sy="102000" algn="ctr" rotWithShape="0">
                  <a:prstClr val="black">
                    <a:alpha val="20000"/>
                  </a:prstClr>
                </a:outerShdw>
              </a:effectLst>
            </c:spPr>
          </c:dPt>
          <c:dPt>
            <c:idx val="3"/>
            <c:bubble3D val="0"/>
            <c:spPr>
              <a:solidFill>
                <a:schemeClr val="accent6">
                  <a:lumMod val="60000"/>
                </a:schemeClr>
              </a:solidFill>
              <a:ln>
                <a:noFill/>
              </a:ln>
              <a:effectLst>
                <a:outerShdw blurRad="254000" sx="102000" sy="102000" algn="ctr" rotWithShape="0">
                  <a:prstClr val="black">
                    <a:alpha val="20000"/>
                  </a:prstClr>
                </a:outerShdw>
              </a:effectLst>
            </c:spPr>
          </c:dPt>
          <c:dPt>
            <c:idx val="4"/>
            <c:bubble3D val="0"/>
            <c:spPr>
              <a:solidFill>
                <a:schemeClr val="accent5">
                  <a:lumMod val="60000"/>
                </a:schemeClr>
              </a:solidFill>
              <a:ln>
                <a:noFill/>
              </a:ln>
              <a:effectLst>
                <a:outerShdw blurRad="254000" sx="102000" sy="102000" algn="ctr" rotWithShape="0">
                  <a:prstClr val="black">
                    <a:alpha val="20000"/>
                  </a:prstClr>
                </a:outerShdw>
              </a:effectLst>
            </c:spPr>
          </c:dPt>
          <c:dPt>
            <c:idx val="5"/>
            <c:bubble3D val="0"/>
            <c:spPr>
              <a:solidFill>
                <a:schemeClr val="accent4">
                  <a:lumMod val="60000"/>
                </a:schemeClr>
              </a:solidFill>
              <a:ln>
                <a:noFill/>
              </a:ln>
              <a:effectLst>
                <a:outerShdw blurRad="254000" sx="102000" sy="102000" algn="ctr" rotWithShape="0">
                  <a:prstClr val="black">
                    <a:alpha val="20000"/>
                  </a:prstClr>
                </a:outerShdw>
              </a:effectLst>
            </c:spPr>
          </c:dPt>
          <c:dPt>
            <c:idx val="6"/>
            <c:bubble3D val="0"/>
            <c:spPr>
              <a:solidFill>
                <a:schemeClr val="accent6">
                  <a:lumMod val="80000"/>
                  <a:lumOff val="20000"/>
                </a:schemeClr>
              </a:solidFill>
              <a:ln>
                <a:noFill/>
              </a:ln>
              <a:effectLst>
                <a:outerShdw blurRad="254000" sx="102000" sy="102000" algn="ctr" rotWithShape="0">
                  <a:prstClr val="black">
                    <a:alpha val="20000"/>
                  </a:prstClr>
                </a:outerShdw>
              </a:effectLst>
            </c:spPr>
          </c:dPt>
          <c:dPt>
            <c:idx val="7"/>
            <c:bubble3D val="0"/>
            <c:spPr>
              <a:solidFill>
                <a:schemeClr val="accent5">
                  <a:lumMod val="80000"/>
                  <a:lumOff val="20000"/>
                </a:schemeClr>
              </a:solidFill>
              <a:ln>
                <a:noFill/>
              </a:ln>
              <a:effectLst>
                <a:outerShdw blurRad="254000" sx="102000" sy="102000" algn="ctr" rotWithShape="0">
                  <a:prstClr val="black">
                    <a:alpha val="20000"/>
                  </a:prstClr>
                </a:outerShdw>
              </a:effectLst>
            </c:spPr>
          </c:dPt>
          <c:dPt>
            <c:idx val="8"/>
            <c:bubble3D val="0"/>
            <c:spPr>
              <a:solidFill>
                <a:schemeClr val="accent4">
                  <a:lumMod val="80000"/>
                  <a:lumOff val="20000"/>
                </a:schemeClr>
              </a:solidFill>
              <a:ln>
                <a:noFill/>
              </a:ln>
              <a:effectLst>
                <a:outerShdw blurRad="254000" sx="102000" sy="102000" algn="ctr" rotWithShape="0">
                  <a:prstClr val="black">
                    <a:alpha val="20000"/>
                  </a:prstClr>
                </a:outerShdw>
              </a:effectLst>
            </c:spPr>
          </c:dPt>
          <c:dPt>
            <c:idx val="9"/>
            <c:bubble3D val="0"/>
            <c:spPr>
              <a:solidFill>
                <a:schemeClr val="accent6">
                  <a:lumMod val="80000"/>
                </a:schemeClr>
              </a:solidFill>
              <a:ln>
                <a:noFill/>
              </a:ln>
              <a:effectLst>
                <a:outerShdw blurRad="254000" sx="102000" sy="102000" algn="ctr" rotWithShape="0">
                  <a:prstClr val="black">
                    <a:alpha val="20000"/>
                  </a:prstClr>
                </a:outerShdw>
              </a:effectLst>
            </c:spPr>
          </c:dPt>
          <c:dPt>
            <c:idx val="10"/>
            <c:bubble3D val="0"/>
            <c:spPr>
              <a:solidFill>
                <a:schemeClr val="accent5">
                  <a:lumMod val="80000"/>
                </a:schemeClr>
              </a:solidFill>
              <a:ln>
                <a:noFill/>
              </a:ln>
              <a:effectLst>
                <a:outerShdw blurRad="254000" sx="102000" sy="102000" algn="ctr" rotWithShape="0">
                  <a:prstClr val="black">
                    <a:alpha val="20000"/>
                  </a:prstClr>
                </a:outerShdw>
              </a:effectLst>
            </c:spPr>
          </c:dPt>
          <c:dPt>
            <c:idx val="11"/>
            <c:bubble3D val="0"/>
            <c:spPr>
              <a:solidFill>
                <a:schemeClr val="accent4">
                  <a:lumMod val="80000"/>
                </a:schemeClr>
              </a:solidFill>
              <a:ln>
                <a:noFill/>
              </a:ln>
              <a:effectLst>
                <a:outerShdw blurRad="254000" sx="102000" sy="102000" algn="ctr" rotWithShape="0">
                  <a:prstClr val="black">
                    <a:alpha val="20000"/>
                  </a:prstClr>
                </a:outerShdw>
              </a:effectLst>
            </c:spPr>
          </c:dPt>
          <c:dPt>
            <c:idx val="12"/>
            <c:bubble3D val="0"/>
            <c:spPr>
              <a:solidFill>
                <a:schemeClr val="accent6">
                  <a:lumMod val="60000"/>
                  <a:lumOff val="40000"/>
                </a:schemeClr>
              </a:solidFill>
              <a:ln>
                <a:noFill/>
              </a:ln>
              <a:effectLst>
                <a:outerShdw blurRad="254000" sx="102000" sy="102000" algn="ctr" rotWithShape="0">
                  <a:prstClr val="black">
                    <a:alpha val="20000"/>
                  </a:prstClr>
                </a:outerShdw>
              </a:effectLst>
            </c:spPr>
          </c:dPt>
          <c:dPt>
            <c:idx val="13"/>
            <c:bubble3D val="0"/>
            <c:spPr>
              <a:solidFill>
                <a:schemeClr val="accent5">
                  <a:lumMod val="60000"/>
                  <a:lumOff val="40000"/>
                </a:schemeClr>
              </a:solidFill>
              <a:ln>
                <a:noFill/>
              </a:ln>
              <a:effectLst>
                <a:outerShdw blurRad="254000" sx="102000" sy="102000" algn="ctr" rotWithShape="0">
                  <a:prstClr val="black">
                    <a:alpha val="20000"/>
                  </a:prstClr>
                </a:outerShdw>
              </a:effectLst>
            </c:spPr>
          </c:dPt>
          <c:dPt>
            <c:idx val="14"/>
            <c:bubble3D val="0"/>
            <c:spPr>
              <a:solidFill>
                <a:schemeClr val="accent4">
                  <a:lumMod val="60000"/>
                  <a:lumOff val="40000"/>
                </a:schemeClr>
              </a:solidFill>
              <a:ln>
                <a:noFill/>
              </a:ln>
              <a:effectLst>
                <a:outerShdw blurRad="254000" sx="102000" sy="102000" algn="ctr" rotWithShape="0">
                  <a:prstClr val="black">
                    <a:alpha val="20000"/>
                  </a:prstClr>
                </a:outerShdw>
              </a:effectLst>
            </c:spPr>
          </c:dPt>
          <c:dPt>
            <c:idx val="15"/>
            <c:bubble3D val="0"/>
            <c:spPr>
              <a:solidFill>
                <a:schemeClr val="accent6">
                  <a:lumMod val="50000"/>
                </a:schemeClr>
              </a:solidFill>
              <a:ln>
                <a:noFill/>
              </a:ln>
              <a:effectLst>
                <a:outerShdw blurRad="254000" sx="102000" sy="102000" algn="ctr" rotWithShape="0">
                  <a:prstClr val="black">
                    <a:alpha val="20000"/>
                  </a:prstClr>
                </a:outerShdw>
              </a:effectLst>
            </c:spPr>
          </c:dPt>
          <c:dPt>
            <c:idx val="16"/>
            <c:bubble3D val="0"/>
            <c:spPr>
              <a:solidFill>
                <a:schemeClr val="accent5">
                  <a:lumMod val="50000"/>
                </a:schemeClr>
              </a:solidFill>
              <a:ln>
                <a:noFill/>
              </a:ln>
              <a:effectLst>
                <a:outerShdw blurRad="254000" sx="102000" sy="102000" algn="ctr" rotWithShape="0">
                  <a:prstClr val="black">
                    <a:alpha val="20000"/>
                  </a:prstClr>
                </a:outerShdw>
              </a:effectLst>
            </c:spPr>
          </c:dPt>
          <c:dPt>
            <c:idx val="17"/>
            <c:bubble3D val="0"/>
            <c:spPr>
              <a:solidFill>
                <a:schemeClr val="accent4">
                  <a:lumMod val="50000"/>
                </a:schemeClr>
              </a:solidFill>
              <a:ln>
                <a:noFill/>
              </a:ln>
              <a:effectLst>
                <a:outerShdw blurRad="254000" sx="102000" sy="102000" algn="ctr" rotWithShape="0">
                  <a:prstClr val="black">
                    <a:alpha val="20000"/>
                  </a:prstClr>
                </a:outerShdw>
              </a:effectLst>
            </c:spPr>
          </c:dPt>
          <c:dPt>
            <c:idx val="18"/>
            <c:bubble3D val="0"/>
            <c:spPr>
              <a:solidFill>
                <a:schemeClr val="accent6">
                  <a:lumMod val="70000"/>
                  <a:lumOff val="30000"/>
                </a:schemeClr>
              </a:solidFill>
              <a:ln>
                <a:noFill/>
              </a:ln>
              <a:effectLst>
                <a:outerShdw blurRad="254000" sx="102000" sy="102000" algn="ctr" rotWithShape="0">
                  <a:prstClr val="black">
                    <a:alpha val="20000"/>
                  </a:prstClr>
                </a:outerShdw>
              </a:effectLst>
            </c:spPr>
          </c:dPt>
          <c:dPt>
            <c:idx val="19"/>
            <c:bubble3D val="0"/>
            <c:spPr>
              <a:solidFill>
                <a:schemeClr val="accent5">
                  <a:lumMod val="70000"/>
                  <a:lumOff val="3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'Sinking Funds Tracker'!$A$4:$A$23</c:f>
              <c:strCache>
                <c:ptCount val="20"/>
                <c:pt idx="0">
                  <c:v>Sinking fund 1</c:v>
                </c:pt>
                <c:pt idx="1">
                  <c:v>Sinking fund 2</c:v>
                </c:pt>
                <c:pt idx="2">
                  <c:v>Sinking fund 3</c:v>
                </c:pt>
                <c:pt idx="3">
                  <c:v>Sinking fund 4</c:v>
                </c:pt>
                <c:pt idx="4">
                  <c:v>Sinking fund 5</c:v>
                </c:pt>
                <c:pt idx="5">
                  <c:v>Sinking fund 6</c:v>
                </c:pt>
                <c:pt idx="6">
                  <c:v>Sinking fund 7</c:v>
                </c:pt>
                <c:pt idx="7">
                  <c:v>Sinking fund 8</c:v>
                </c:pt>
                <c:pt idx="8">
                  <c:v>Sinking fund 9</c:v>
                </c:pt>
                <c:pt idx="9">
                  <c:v>Sinking fund 10</c:v>
                </c:pt>
                <c:pt idx="10">
                  <c:v>Sinking fund 11</c:v>
                </c:pt>
                <c:pt idx="11">
                  <c:v>Sinking fund 12</c:v>
                </c:pt>
                <c:pt idx="12">
                  <c:v>Sinking fund 13</c:v>
                </c:pt>
                <c:pt idx="13">
                  <c:v>Sinking fund 14</c:v>
                </c:pt>
                <c:pt idx="14">
                  <c:v>Sinking fund 15</c:v>
                </c:pt>
                <c:pt idx="15">
                  <c:v>Sinking fund 16</c:v>
                </c:pt>
                <c:pt idx="16">
                  <c:v>Sinking fund 17</c:v>
                </c:pt>
                <c:pt idx="17">
                  <c:v>Sinking fund 18</c:v>
                </c:pt>
                <c:pt idx="18">
                  <c:v>Sinking fund 19</c:v>
                </c:pt>
                <c:pt idx="19">
                  <c:v>Sinking fund 20</c:v>
                </c:pt>
              </c:strCache>
            </c:strRef>
          </c:cat>
          <c:val>
            <c:numRef>
              <c:f>'Sinking Funds Tracker'!$I$4:$I$23</c:f>
              <c:numCache>
                <c:formatCode>_(* #,##0.00_);_(* \(#,##0.00\);_(*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8"/>
          <c:order val="8"/>
          <c:tx>
            <c:strRef>
              <c:f>'Sinking Funds Tracker'!$J$3</c:f>
              <c:strCache>
                <c:ptCount val="1"/>
                <c:pt idx="0">
                  <c:v>AUG</c:v>
                </c:pt>
              </c:strCache>
            </c:strRef>
          </c:tx>
          <c:dPt>
            <c:idx val="0"/>
            <c:bubble3D val="0"/>
            <c:spPr>
              <a:solidFill>
                <a:schemeClr val="accent6"/>
              </a:solidFill>
              <a:ln>
                <a:noFill/>
              </a:ln>
              <a:effectLst>
                <a:outerShdw blurRad="254000" sx="102000" sy="102000" algn="ctr" rotWithShape="0">
                  <a:prstClr val="black">
                    <a:alpha val="20000"/>
                  </a:prstClr>
                </a:outerShdw>
              </a:effectLst>
            </c:spPr>
          </c:dPt>
          <c:dPt>
            <c:idx val="1"/>
            <c:bubble3D val="0"/>
            <c:spPr>
              <a:solidFill>
                <a:schemeClr val="accent5"/>
              </a:solidFill>
              <a:ln>
                <a:noFill/>
              </a:ln>
              <a:effectLst>
                <a:outerShdw blurRad="254000" sx="102000" sy="102000" algn="ctr" rotWithShape="0">
                  <a:prstClr val="black">
                    <a:alpha val="20000"/>
                  </a:prstClr>
                </a:outerShdw>
              </a:effectLst>
            </c:spPr>
          </c:dPt>
          <c:dPt>
            <c:idx val="2"/>
            <c:bubble3D val="0"/>
            <c:spPr>
              <a:solidFill>
                <a:schemeClr val="accent4"/>
              </a:solidFill>
              <a:ln>
                <a:noFill/>
              </a:ln>
              <a:effectLst>
                <a:outerShdw blurRad="254000" sx="102000" sy="102000" algn="ctr" rotWithShape="0">
                  <a:prstClr val="black">
                    <a:alpha val="20000"/>
                  </a:prstClr>
                </a:outerShdw>
              </a:effectLst>
            </c:spPr>
          </c:dPt>
          <c:dPt>
            <c:idx val="3"/>
            <c:bubble3D val="0"/>
            <c:spPr>
              <a:solidFill>
                <a:schemeClr val="accent6">
                  <a:lumMod val="60000"/>
                </a:schemeClr>
              </a:solidFill>
              <a:ln>
                <a:noFill/>
              </a:ln>
              <a:effectLst>
                <a:outerShdw blurRad="254000" sx="102000" sy="102000" algn="ctr" rotWithShape="0">
                  <a:prstClr val="black">
                    <a:alpha val="20000"/>
                  </a:prstClr>
                </a:outerShdw>
              </a:effectLst>
            </c:spPr>
          </c:dPt>
          <c:dPt>
            <c:idx val="4"/>
            <c:bubble3D val="0"/>
            <c:spPr>
              <a:solidFill>
                <a:schemeClr val="accent5">
                  <a:lumMod val="60000"/>
                </a:schemeClr>
              </a:solidFill>
              <a:ln>
                <a:noFill/>
              </a:ln>
              <a:effectLst>
                <a:outerShdw blurRad="254000" sx="102000" sy="102000" algn="ctr" rotWithShape="0">
                  <a:prstClr val="black">
                    <a:alpha val="20000"/>
                  </a:prstClr>
                </a:outerShdw>
              </a:effectLst>
            </c:spPr>
          </c:dPt>
          <c:dPt>
            <c:idx val="5"/>
            <c:bubble3D val="0"/>
            <c:spPr>
              <a:solidFill>
                <a:schemeClr val="accent4">
                  <a:lumMod val="60000"/>
                </a:schemeClr>
              </a:solidFill>
              <a:ln>
                <a:noFill/>
              </a:ln>
              <a:effectLst>
                <a:outerShdw blurRad="254000" sx="102000" sy="102000" algn="ctr" rotWithShape="0">
                  <a:prstClr val="black">
                    <a:alpha val="20000"/>
                  </a:prstClr>
                </a:outerShdw>
              </a:effectLst>
            </c:spPr>
          </c:dPt>
          <c:dPt>
            <c:idx val="6"/>
            <c:bubble3D val="0"/>
            <c:spPr>
              <a:solidFill>
                <a:schemeClr val="accent6">
                  <a:lumMod val="80000"/>
                  <a:lumOff val="20000"/>
                </a:schemeClr>
              </a:solidFill>
              <a:ln>
                <a:noFill/>
              </a:ln>
              <a:effectLst>
                <a:outerShdw blurRad="254000" sx="102000" sy="102000" algn="ctr" rotWithShape="0">
                  <a:prstClr val="black">
                    <a:alpha val="20000"/>
                  </a:prstClr>
                </a:outerShdw>
              </a:effectLst>
            </c:spPr>
          </c:dPt>
          <c:dPt>
            <c:idx val="7"/>
            <c:bubble3D val="0"/>
            <c:spPr>
              <a:solidFill>
                <a:schemeClr val="accent5">
                  <a:lumMod val="80000"/>
                  <a:lumOff val="20000"/>
                </a:schemeClr>
              </a:solidFill>
              <a:ln>
                <a:noFill/>
              </a:ln>
              <a:effectLst>
                <a:outerShdw blurRad="254000" sx="102000" sy="102000" algn="ctr" rotWithShape="0">
                  <a:prstClr val="black">
                    <a:alpha val="20000"/>
                  </a:prstClr>
                </a:outerShdw>
              </a:effectLst>
            </c:spPr>
          </c:dPt>
          <c:dPt>
            <c:idx val="8"/>
            <c:bubble3D val="0"/>
            <c:spPr>
              <a:solidFill>
                <a:schemeClr val="accent4">
                  <a:lumMod val="80000"/>
                  <a:lumOff val="20000"/>
                </a:schemeClr>
              </a:solidFill>
              <a:ln>
                <a:noFill/>
              </a:ln>
              <a:effectLst>
                <a:outerShdw blurRad="254000" sx="102000" sy="102000" algn="ctr" rotWithShape="0">
                  <a:prstClr val="black">
                    <a:alpha val="20000"/>
                  </a:prstClr>
                </a:outerShdw>
              </a:effectLst>
            </c:spPr>
          </c:dPt>
          <c:dPt>
            <c:idx val="9"/>
            <c:bubble3D val="0"/>
            <c:spPr>
              <a:solidFill>
                <a:schemeClr val="accent6">
                  <a:lumMod val="80000"/>
                </a:schemeClr>
              </a:solidFill>
              <a:ln>
                <a:noFill/>
              </a:ln>
              <a:effectLst>
                <a:outerShdw blurRad="254000" sx="102000" sy="102000" algn="ctr" rotWithShape="0">
                  <a:prstClr val="black">
                    <a:alpha val="20000"/>
                  </a:prstClr>
                </a:outerShdw>
              </a:effectLst>
            </c:spPr>
          </c:dPt>
          <c:dPt>
            <c:idx val="10"/>
            <c:bubble3D val="0"/>
            <c:spPr>
              <a:solidFill>
                <a:schemeClr val="accent5">
                  <a:lumMod val="80000"/>
                </a:schemeClr>
              </a:solidFill>
              <a:ln>
                <a:noFill/>
              </a:ln>
              <a:effectLst>
                <a:outerShdw blurRad="254000" sx="102000" sy="102000" algn="ctr" rotWithShape="0">
                  <a:prstClr val="black">
                    <a:alpha val="20000"/>
                  </a:prstClr>
                </a:outerShdw>
              </a:effectLst>
            </c:spPr>
          </c:dPt>
          <c:dPt>
            <c:idx val="11"/>
            <c:bubble3D val="0"/>
            <c:spPr>
              <a:solidFill>
                <a:schemeClr val="accent4">
                  <a:lumMod val="80000"/>
                </a:schemeClr>
              </a:solidFill>
              <a:ln>
                <a:noFill/>
              </a:ln>
              <a:effectLst>
                <a:outerShdw blurRad="254000" sx="102000" sy="102000" algn="ctr" rotWithShape="0">
                  <a:prstClr val="black">
                    <a:alpha val="20000"/>
                  </a:prstClr>
                </a:outerShdw>
              </a:effectLst>
            </c:spPr>
          </c:dPt>
          <c:dPt>
            <c:idx val="12"/>
            <c:bubble3D val="0"/>
            <c:spPr>
              <a:solidFill>
                <a:schemeClr val="accent6">
                  <a:lumMod val="60000"/>
                  <a:lumOff val="40000"/>
                </a:schemeClr>
              </a:solidFill>
              <a:ln>
                <a:noFill/>
              </a:ln>
              <a:effectLst>
                <a:outerShdw blurRad="254000" sx="102000" sy="102000" algn="ctr" rotWithShape="0">
                  <a:prstClr val="black">
                    <a:alpha val="20000"/>
                  </a:prstClr>
                </a:outerShdw>
              </a:effectLst>
            </c:spPr>
          </c:dPt>
          <c:dPt>
            <c:idx val="13"/>
            <c:bubble3D val="0"/>
            <c:spPr>
              <a:solidFill>
                <a:schemeClr val="accent5">
                  <a:lumMod val="60000"/>
                  <a:lumOff val="40000"/>
                </a:schemeClr>
              </a:solidFill>
              <a:ln>
                <a:noFill/>
              </a:ln>
              <a:effectLst>
                <a:outerShdw blurRad="254000" sx="102000" sy="102000" algn="ctr" rotWithShape="0">
                  <a:prstClr val="black">
                    <a:alpha val="20000"/>
                  </a:prstClr>
                </a:outerShdw>
              </a:effectLst>
            </c:spPr>
          </c:dPt>
          <c:dPt>
            <c:idx val="14"/>
            <c:bubble3D val="0"/>
            <c:spPr>
              <a:solidFill>
                <a:schemeClr val="accent4">
                  <a:lumMod val="60000"/>
                  <a:lumOff val="40000"/>
                </a:schemeClr>
              </a:solidFill>
              <a:ln>
                <a:noFill/>
              </a:ln>
              <a:effectLst>
                <a:outerShdw blurRad="254000" sx="102000" sy="102000" algn="ctr" rotWithShape="0">
                  <a:prstClr val="black">
                    <a:alpha val="20000"/>
                  </a:prstClr>
                </a:outerShdw>
              </a:effectLst>
            </c:spPr>
          </c:dPt>
          <c:dPt>
            <c:idx val="15"/>
            <c:bubble3D val="0"/>
            <c:spPr>
              <a:solidFill>
                <a:schemeClr val="accent6">
                  <a:lumMod val="50000"/>
                </a:schemeClr>
              </a:solidFill>
              <a:ln>
                <a:noFill/>
              </a:ln>
              <a:effectLst>
                <a:outerShdw blurRad="254000" sx="102000" sy="102000" algn="ctr" rotWithShape="0">
                  <a:prstClr val="black">
                    <a:alpha val="20000"/>
                  </a:prstClr>
                </a:outerShdw>
              </a:effectLst>
            </c:spPr>
          </c:dPt>
          <c:dPt>
            <c:idx val="16"/>
            <c:bubble3D val="0"/>
            <c:spPr>
              <a:solidFill>
                <a:schemeClr val="accent5">
                  <a:lumMod val="50000"/>
                </a:schemeClr>
              </a:solidFill>
              <a:ln>
                <a:noFill/>
              </a:ln>
              <a:effectLst>
                <a:outerShdw blurRad="254000" sx="102000" sy="102000" algn="ctr" rotWithShape="0">
                  <a:prstClr val="black">
                    <a:alpha val="20000"/>
                  </a:prstClr>
                </a:outerShdw>
              </a:effectLst>
            </c:spPr>
          </c:dPt>
          <c:dPt>
            <c:idx val="17"/>
            <c:bubble3D val="0"/>
            <c:spPr>
              <a:solidFill>
                <a:schemeClr val="accent4">
                  <a:lumMod val="50000"/>
                </a:schemeClr>
              </a:solidFill>
              <a:ln>
                <a:noFill/>
              </a:ln>
              <a:effectLst>
                <a:outerShdw blurRad="254000" sx="102000" sy="102000" algn="ctr" rotWithShape="0">
                  <a:prstClr val="black">
                    <a:alpha val="20000"/>
                  </a:prstClr>
                </a:outerShdw>
              </a:effectLst>
            </c:spPr>
          </c:dPt>
          <c:dPt>
            <c:idx val="18"/>
            <c:bubble3D val="0"/>
            <c:spPr>
              <a:solidFill>
                <a:schemeClr val="accent6">
                  <a:lumMod val="70000"/>
                  <a:lumOff val="30000"/>
                </a:schemeClr>
              </a:solidFill>
              <a:ln>
                <a:noFill/>
              </a:ln>
              <a:effectLst>
                <a:outerShdw blurRad="254000" sx="102000" sy="102000" algn="ctr" rotWithShape="0">
                  <a:prstClr val="black">
                    <a:alpha val="20000"/>
                  </a:prstClr>
                </a:outerShdw>
              </a:effectLst>
            </c:spPr>
          </c:dPt>
          <c:dPt>
            <c:idx val="19"/>
            <c:bubble3D val="0"/>
            <c:spPr>
              <a:solidFill>
                <a:schemeClr val="accent5">
                  <a:lumMod val="70000"/>
                  <a:lumOff val="3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'Sinking Funds Tracker'!$A$4:$A$23</c:f>
              <c:strCache>
                <c:ptCount val="20"/>
                <c:pt idx="0">
                  <c:v>Sinking fund 1</c:v>
                </c:pt>
                <c:pt idx="1">
                  <c:v>Sinking fund 2</c:v>
                </c:pt>
                <c:pt idx="2">
                  <c:v>Sinking fund 3</c:v>
                </c:pt>
                <c:pt idx="3">
                  <c:v>Sinking fund 4</c:v>
                </c:pt>
                <c:pt idx="4">
                  <c:v>Sinking fund 5</c:v>
                </c:pt>
                <c:pt idx="5">
                  <c:v>Sinking fund 6</c:v>
                </c:pt>
                <c:pt idx="6">
                  <c:v>Sinking fund 7</c:v>
                </c:pt>
                <c:pt idx="7">
                  <c:v>Sinking fund 8</c:v>
                </c:pt>
                <c:pt idx="8">
                  <c:v>Sinking fund 9</c:v>
                </c:pt>
                <c:pt idx="9">
                  <c:v>Sinking fund 10</c:v>
                </c:pt>
                <c:pt idx="10">
                  <c:v>Sinking fund 11</c:v>
                </c:pt>
                <c:pt idx="11">
                  <c:v>Sinking fund 12</c:v>
                </c:pt>
                <c:pt idx="12">
                  <c:v>Sinking fund 13</c:v>
                </c:pt>
                <c:pt idx="13">
                  <c:v>Sinking fund 14</c:v>
                </c:pt>
                <c:pt idx="14">
                  <c:v>Sinking fund 15</c:v>
                </c:pt>
                <c:pt idx="15">
                  <c:v>Sinking fund 16</c:v>
                </c:pt>
                <c:pt idx="16">
                  <c:v>Sinking fund 17</c:v>
                </c:pt>
                <c:pt idx="17">
                  <c:v>Sinking fund 18</c:v>
                </c:pt>
                <c:pt idx="18">
                  <c:v>Sinking fund 19</c:v>
                </c:pt>
                <c:pt idx="19">
                  <c:v>Sinking fund 20</c:v>
                </c:pt>
              </c:strCache>
            </c:strRef>
          </c:cat>
          <c:val>
            <c:numRef>
              <c:f>'Sinking Funds Tracker'!$J$4:$J$23</c:f>
              <c:numCache>
                <c:formatCode>_(* #,##0.00_);_(* \(#,##0.00\);_(*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9"/>
          <c:order val="9"/>
          <c:tx>
            <c:strRef>
              <c:f>'Sinking Funds Tracker'!$K$3</c:f>
              <c:strCache>
                <c:ptCount val="1"/>
                <c:pt idx="0">
                  <c:v>SEP</c:v>
                </c:pt>
              </c:strCache>
            </c:strRef>
          </c:tx>
          <c:dPt>
            <c:idx val="0"/>
            <c:bubble3D val="0"/>
            <c:spPr>
              <a:solidFill>
                <a:schemeClr val="accent6"/>
              </a:solidFill>
              <a:ln>
                <a:noFill/>
              </a:ln>
              <a:effectLst>
                <a:outerShdw blurRad="254000" sx="102000" sy="102000" algn="ctr" rotWithShape="0">
                  <a:prstClr val="black">
                    <a:alpha val="20000"/>
                  </a:prstClr>
                </a:outerShdw>
              </a:effectLst>
            </c:spPr>
          </c:dPt>
          <c:dPt>
            <c:idx val="1"/>
            <c:bubble3D val="0"/>
            <c:spPr>
              <a:solidFill>
                <a:schemeClr val="accent5"/>
              </a:solidFill>
              <a:ln>
                <a:noFill/>
              </a:ln>
              <a:effectLst>
                <a:outerShdw blurRad="254000" sx="102000" sy="102000" algn="ctr" rotWithShape="0">
                  <a:prstClr val="black">
                    <a:alpha val="20000"/>
                  </a:prstClr>
                </a:outerShdw>
              </a:effectLst>
            </c:spPr>
          </c:dPt>
          <c:dPt>
            <c:idx val="2"/>
            <c:bubble3D val="0"/>
            <c:spPr>
              <a:solidFill>
                <a:schemeClr val="accent4"/>
              </a:solidFill>
              <a:ln>
                <a:noFill/>
              </a:ln>
              <a:effectLst>
                <a:outerShdw blurRad="254000" sx="102000" sy="102000" algn="ctr" rotWithShape="0">
                  <a:prstClr val="black">
                    <a:alpha val="20000"/>
                  </a:prstClr>
                </a:outerShdw>
              </a:effectLst>
            </c:spPr>
          </c:dPt>
          <c:dPt>
            <c:idx val="3"/>
            <c:bubble3D val="0"/>
            <c:spPr>
              <a:solidFill>
                <a:schemeClr val="accent6">
                  <a:lumMod val="60000"/>
                </a:schemeClr>
              </a:solidFill>
              <a:ln>
                <a:noFill/>
              </a:ln>
              <a:effectLst>
                <a:outerShdw blurRad="254000" sx="102000" sy="102000" algn="ctr" rotWithShape="0">
                  <a:prstClr val="black">
                    <a:alpha val="20000"/>
                  </a:prstClr>
                </a:outerShdw>
              </a:effectLst>
            </c:spPr>
          </c:dPt>
          <c:dPt>
            <c:idx val="4"/>
            <c:bubble3D val="0"/>
            <c:spPr>
              <a:solidFill>
                <a:schemeClr val="accent5">
                  <a:lumMod val="60000"/>
                </a:schemeClr>
              </a:solidFill>
              <a:ln>
                <a:noFill/>
              </a:ln>
              <a:effectLst>
                <a:outerShdw blurRad="254000" sx="102000" sy="102000" algn="ctr" rotWithShape="0">
                  <a:prstClr val="black">
                    <a:alpha val="20000"/>
                  </a:prstClr>
                </a:outerShdw>
              </a:effectLst>
            </c:spPr>
          </c:dPt>
          <c:dPt>
            <c:idx val="5"/>
            <c:bubble3D val="0"/>
            <c:spPr>
              <a:solidFill>
                <a:schemeClr val="accent4">
                  <a:lumMod val="60000"/>
                </a:schemeClr>
              </a:solidFill>
              <a:ln>
                <a:noFill/>
              </a:ln>
              <a:effectLst>
                <a:outerShdw blurRad="254000" sx="102000" sy="102000" algn="ctr" rotWithShape="0">
                  <a:prstClr val="black">
                    <a:alpha val="20000"/>
                  </a:prstClr>
                </a:outerShdw>
              </a:effectLst>
            </c:spPr>
          </c:dPt>
          <c:dPt>
            <c:idx val="6"/>
            <c:bubble3D val="0"/>
            <c:spPr>
              <a:solidFill>
                <a:schemeClr val="accent6">
                  <a:lumMod val="80000"/>
                  <a:lumOff val="20000"/>
                </a:schemeClr>
              </a:solidFill>
              <a:ln>
                <a:noFill/>
              </a:ln>
              <a:effectLst>
                <a:outerShdw blurRad="254000" sx="102000" sy="102000" algn="ctr" rotWithShape="0">
                  <a:prstClr val="black">
                    <a:alpha val="20000"/>
                  </a:prstClr>
                </a:outerShdw>
              </a:effectLst>
            </c:spPr>
          </c:dPt>
          <c:dPt>
            <c:idx val="7"/>
            <c:bubble3D val="0"/>
            <c:spPr>
              <a:solidFill>
                <a:schemeClr val="accent5">
                  <a:lumMod val="80000"/>
                  <a:lumOff val="20000"/>
                </a:schemeClr>
              </a:solidFill>
              <a:ln>
                <a:noFill/>
              </a:ln>
              <a:effectLst>
                <a:outerShdw blurRad="254000" sx="102000" sy="102000" algn="ctr" rotWithShape="0">
                  <a:prstClr val="black">
                    <a:alpha val="20000"/>
                  </a:prstClr>
                </a:outerShdw>
              </a:effectLst>
            </c:spPr>
          </c:dPt>
          <c:dPt>
            <c:idx val="8"/>
            <c:bubble3D val="0"/>
            <c:spPr>
              <a:solidFill>
                <a:schemeClr val="accent4">
                  <a:lumMod val="80000"/>
                  <a:lumOff val="20000"/>
                </a:schemeClr>
              </a:solidFill>
              <a:ln>
                <a:noFill/>
              </a:ln>
              <a:effectLst>
                <a:outerShdw blurRad="254000" sx="102000" sy="102000" algn="ctr" rotWithShape="0">
                  <a:prstClr val="black">
                    <a:alpha val="20000"/>
                  </a:prstClr>
                </a:outerShdw>
              </a:effectLst>
            </c:spPr>
          </c:dPt>
          <c:dPt>
            <c:idx val="9"/>
            <c:bubble3D val="0"/>
            <c:spPr>
              <a:solidFill>
                <a:schemeClr val="accent6">
                  <a:lumMod val="80000"/>
                </a:schemeClr>
              </a:solidFill>
              <a:ln>
                <a:noFill/>
              </a:ln>
              <a:effectLst>
                <a:outerShdw blurRad="254000" sx="102000" sy="102000" algn="ctr" rotWithShape="0">
                  <a:prstClr val="black">
                    <a:alpha val="20000"/>
                  </a:prstClr>
                </a:outerShdw>
              </a:effectLst>
            </c:spPr>
          </c:dPt>
          <c:dPt>
            <c:idx val="10"/>
            <c:bubble3D val="0"/>
            <c:spPr>
              <a:solidFill>
                <a:schemeClr val="accent5">
                  <a:lumMod val="80000"/>
                </a:schemeClr>
              </a:solidFill>
              <a:ln>
                <a:noFill/>
              </a:ln>
              <a:effectLst>
                <a:outerShdw blurRad="254000" sx="102000" sy="102000" algn="ctr" rotWithShape="0">
                  <a:prstClr val="black">
                    <a:alpha val="20000"/>
                  </a:prstClr>
                </a:outerShdw>
              </a:effectLst>
            </c:spPr>
          </c:dPt>
          <c:dPt>
            <c:idx val="11"/>
            <c:bubble3D val="0"/>
            <c:spPr>
              <a:solidFill>
                <a:schemeClr val="accent4">
                  <a:lumMod val="80000"/>
                </a:schemeClr>
              </a:solidFill>
              <a:ln>
                <a:noFill/>
              </a:ln>
              <a:effectLst>
                <a:outerShdw blurRad="254000" sx="102000" sy="102000" algn="ctr" rotWithShape="0">
                  <a:prstClr val="black">
                    <a:alpha val="20000"/>
                  </a:prstClr>
                </a:outerShdw>
              </a:effectLst>
            </c:spPr>
          </c:dPt>
          <c:dPt>
            <c:idx val="12"/>
            <c:bubble3D val="0"/>
            <c:spPr>
              <a:solidFill>
                <a:schemeClr val="accent6">
                  <a:lumMod val="60000"/>
                  <a:lumOff val="40000"/>
                </a:schemeClr>
              </a:solidFill>
              <a:ln>
                <a:noFill/>
              </a:ln>
              <a:effectLst>
                <a:outerShdw blurRad="254000" sx="102000" sy="102000" algn="ctr" rotWithShape="0">
                  <a:prstClr val="black">
                    <a:alpha val="20000"/>
                  </a:prstClr>
                </a:outerShdw>
              </a:effectLst>
            </c:spPr>
          </c:dPt>
          <c:dPt>
            <c:idx val="13"/>
            <c:bubble3D val="0"/>
            <c:spPr>
              <a:solidFill>
                <a:schemeClr val="accent5">
                  <a:lumMod val="60000"/>
                  <a:lumOff val="40000"/>
                </a:schemeClr>
              </a:solidFill>
              <a:ln>
                <a:noFill/>
              </a:ln>
              <a:effectLst>
                <a:outerShdw blurRad="254000" sx="102000" sy="102000" algn="ctr" rotWithShape="0">
                  <a:prstClr val="black">
                    <a:alpha val="20000"/>
                  </a:prstClr>
                </a:outerShdw>
              </a:effectLst>
            </c:spPr>
          </c:dPt>
          <c:dPt>
            <c:idx val="14"/>
            <c:bubble3D val="0"/>
            <c:spPr>
              <a:solidFill>
                <a:schemeClr val="accent4">
                  <a:lumMod val="60000"/>
                  <a:lumOff val="40000"/>
                </a:schemeClr>
              </a:solidFill>
              <a:ln>
                <a:noFill/>
              </a:ln>
              <a:effectLst>
                <a:outerShdw blurRad="254000" sx="102000" sy="102000" algn="ctr" rotWithShape="0">
                  <a:prstClr val="black">
                    <a:alpha val="20000"/>
                  </a:prstClr>
                </a:outerShdw>
              </a:effectLst>
            </c:spPr>
          </c:dPt>
          <c:dPt>
            <c:idx val="15"/>
            <c:bubble3D val="0"/>
            <c:spPr>
              <a:solidFill>
                <a:schemeClr val="accent6">
                  <a:lumMod val="50000"/>
                </a:schemeClr>
              </a:solidFill>
              <a:ln>
                <a:noFill/>
              </a:ln>
              <a:effectLst>
                <a:outerShdw blurRad="254000" sx="102000" sy="102000" algn="ctr" rotWithShape="0">
                  <a:prstClr val="black">
                    <a:alpha val="20000"/>
                  </a:prstClr>
                </a:outerShdw>
              </a:effectLst>
            </c:spPr>
          </c:dPt>
          <c:dPt>
            <c:idx val="16"/>
            <c:bubble3D val="0"/>
            <c:spPr>
              <a:solidFill>
                <a:schemeClr val="accent5">
                  <a:lumMod val="50000"/>
                </a:schemeClr>
              </a:solidFill>
              <a:ln>
                <a:noFill/>
              </a:ln>
              <a:effectLst>
                <a:outerShdw blurRad="254000" sx="102000" sy="102000" algn="ctr" rotWithShape="0">
                  <a:prstClr val="black">
                    <a:alpha val="20000"/>
                  </a:prstClr>
                </a:outerShdw>
              </a:effectLst>
            </c:spPr>
          </c:dPt>
          <c:dPt>
            <c:idx val="17"/>
            <c:bubble3D val="0"/>
            <c:spPr>
              <a:solidFill>
                <a:schemeClr val="accent4">
                  <a:lumMod val="50000"/>
                </a:schemeClr>
              </a:solidFill>
              <a:ln>
                <a:noFill/>
              </a:ln>
              <a:effectLst>
                <a:outerShdw blurRad="254000" sx="102000" sy="102000" algn="ctr" rotWithShape="0">
                  <a:prstClr val="black">
                    <a:alpha val="20000"/>
                  </a:prstClr>
                </a:outerShdw>
              </a:effectLst>
            </c:spPr>
          </c:dPt>
          <c:dPt>
            <c:idx val="18"/>
            <c:bubble3D val="0"/>
            <c:spPr>
              <a:solidFill>
                <a:schemeClr val="accent6">
                  <a:lumMod val="70000"/>
                  <a:lumOff val="30000"/>
                </a:schemeClr>
              </a:solidFill>
              <a:ln>
                <a:noFill/>
              </a:ln>
              <a:effectLst>
                <a:outerShdw blurRad="254000" sx="102000" sy="102000" algn="ctr" rotWithShape="0">
                  <a:prstClr val="black">
                    <a:alpha val="20000"/>
                  </a:prstClr>
                </a:outerShdw>
              </a:effectLst>
            </c:spPr>
          </c:dPt>
          <c:dPt>
            <c:idx val="19"/>
            <c:bubble3D val="0"/>
            <c:spPr>
              <a:solidFill>
                <a:schemeClr val="accent5">
                  <a:lumMod val="70000"/>
                  <a:lumOff val="3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'Sinking Funds Tracker'!$A$4:$A$23</c:f>
              <c:strCache>
                <c:ptCount val="20"/>
                <c:pt idx="0">
                  <c:v>Sinking fund 1</c:v>
                </c:pt>
                <c:pt idx="1">
                  <c:v>Sinking fund 2</c:v>
                </c:pt>
                <c:pt idx="2">
                  <c:v>Sinking fund 3</c:v>
                </c:pt>
                <c:pt idx="3">
                  <c:v>Sinking fund 4</c:v>
                </c:pt>
                <c:pt idx="4">
                  <c:v>Sinking fund 5</c:v>
                </c:pt>
                <c:pt idx="5">
                  <c:v>Sinking fund 6</c:v>
                </c:pt>
                <c:pt idx="6">
                  <c:v>Sinking fund 7</c:v>
                </c:pt>
                <c:pt idx="7">
                  <c:v>Sinking fund 8</c:v>
                </c:pt>
                <c:pt idx="8">
                  <c:v>Sinking fund 9</c:v>
                </c:pt>
                <c:pt idx="9">
                  <c:v>Sinking fund 10</c:v>
                </c:pt>
                <c:pt idx="10">
                  <c:v>Sinking fund 11</c:v>
                </c:pt>
                <c:pt idx="11">
                  <c:v>Sinking fund 12</c:v>
                </c:pt>
                <c:pt idx="12">
                  <c:v>Sinking fund 13</c:v>
                </c:pt>
                <c:pt idx="13">
                  <c:v>Sinking fund 14</c:v>
                </c:pt>
                <c:pt idx="14">
                  <c:v>Sinking fund 15</c:v>
                </c:pt>
                <c:pt idx="15">
                  <c:v>Sinking fund 16</c:v>
                </c:pt>
                <c:pt idx="16">
                  <c:v>Sinking fund 17</c:v>
                </c:pt>
                <c:pt idx="17">
                  <c:v>Sinking fund 18</c:v>
                </c:pt>
                <c:pt idx="18">
                  <c:v>Sinking fund 19</c:v>
                </c:pt>
                <c:pt idx="19">
                  <c:v>Sinking fund 20</c:v>
                </c:pt>
              </c:strCache>
            </c:strRef>
          </c:cat>
          <c:val>
            <c:numRef>
              <c:f>'Sinking Funds Tracker'!$K$4:$K$23</c:f>
              <c:numCache>
                <c:formatCode>_(* #,##0.00_);_(* \(#,##0.00\);_(*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0"/>
          <c:order val="10"/>
          <c:tx>
            <c:strRef>
              <c:f>'Sinking Funds Tracker'!$L$3</c:f>
              <c:strCache>
                <c:ptCount val="1"/>
                <c:pt idx="0">
                  <c:v>OCT</c:v>
                </c:pt>
              </c:strCache>
            </c:strRef>
          </c:tx>
          <c:dPt>
            <c:idx val="0"/>
            <c:bubble3D val="0"/>
            <c:spPr>
              <a:solidFill>
                <a:schemeClr val="accent6"/>
              </a:solidFill>
              <a:ln>
                <a:noFill/>
              </a:ln>
              <a:effectLst>
                <a:outerShdw blurRad="254000" sx="102000" sy="102000" algn="ctr" rotWithShape="0">
                  <a:prstClr val="black">
                    <a:alpha val="20000"/>
                  </a:prstClr>
                </a:outerShdw>
              </a:effectLst>
            </c:spPr>
          </c:dPt>
          <c:dPt>
            <c:idx val="1"/>
            <c:bubble3D val="0"/>
            <c:spPr>
              <a:solidFill>
                <a:schemeClr val="accent5"/>
              </a:solidFill>
              <a:ln>
                <a:noFill/>
              </a:ln>
              <a:effectLst>
                <a:outerShdw blurRad="254000" sx="102000" sy="102000" algn="ctr" rotWithShape="0">
                  <a:prstClr val="black">
                    <a:alpha val="20000"/>
                  </a:prstClr>
                </a:outerShdw>
              </a:effectLst>
            </c:spPr>
          </c:dPt>
          <c:dPt>
            <c:idx val="2"/>
            <c:bubble3D val="0"/>
            <c:spPr>
              <a:solidFill>
                <a:schemeClr val="accent4"/>
              </a:solidFill>
              <a:ln>
                <a:noFill/>
              </a:ln>
              <a:effectLst>
                <a:outerShdw blurRad="254000" sx="102000" sy="102000" algn="ctr" rotWithShape="0">
                  <a:prstClr val="black">
                    <a:alpha val="20000"/>
                  </a:prstClr>
                </a:outerShdw>
              </a:effectLst>
            </c:spPr>
          </c:dPt>
          <c:dPt>
            <c:idx val="3"/>
            <c:bubble3D val="0"/>
            <c:spPr>
              <a:solidFill>
                <a:schemeClr val="accent6">
                  <a:lumMod val="60000"/>
                </a:schemeClr>
              </a:solidFill>
              <a:ln>
                <a:noFill/>
              </a:ln>
              <a:effectLst>
                <a:outerShdw blurRad="254000" sx="102000" sy="102000" algn="ctr" rotWithShape="0">
                  <a:prstClr val="black">
                    <a:alpha val="20000"/>
                  </a:prstClr>
                </a:outerShdw>
              </a:effectLst>
            </c:spPr>
          </c:dPt>
          <c:dPt>
            <c:idx val="4"/>
            <c:bubble3D val="0"/>
            <c:spPr>
              <a:solidFill>
                <a:schemeClr val="accent5">
                  <a:lumMod val="60000"/>
                </a:schemeClr>
              </a:solidFill>
              <a:ln>
                <a:noFill/>
              </a:ln>
              <a:effectLst>
                <a:outerShdw blurRad="254000" sx="102000" sy="102000" algn="ctr" rotWithShape="0">
                  <a:prstClr val="black">
                    <a:alpha val="20000"/>
                  </a:prstClr>
                </a:outerShdw>
              </a:effectLst>
            </c:spPr>
          </c:dPt>
          <c:dPt>
            <c:idx val="5"/>
            <c:bubble3D val="0"/>
            <c:spPr>
              <a:solidFill>
                <a:schemeClr val="accent4">
                  <a:lumMod val="60000"/>
                </a:schemeClr>
              </a:solidFill>
              <a:ln>
                <a:noFill/>
              </a:ln>
              <a:effectLst>
                <a:outerShdw blurRad="254000" sx="102000" sy="102000" algn="ctr" rotWithShape="0">
                  <a:prstClr val="black">
                    <a:alpha val="20000"/>
                  </a:prstClr>
                </a:outerShdw>
              </a:effectLst>
            </c:spPr>
          </c:dPt>
          <c:dPt>
            <c:idx val="6"/>
            <c:bubble3D val="0"/>
            <c:spPr>
              <a:solidFill>
                <a:schemeClr val="accent6">
                  <a:lumMod val="80000"/>
                  <a:lumOff val="20000"/>
                </a:schemeClr>
              </a:solidFill>
              <a:ln>
                <a:noFill/>
              </a:ln>
              <a:effectLst>
                <a:outerShdw blurRad="254000" sx="102000" sy="102000" algn="ctr" rotWithShape="0">
                  <a:prstClr val="black">
                    <a:alpha val="20000"/>
                  </a:prstClr>
                </a:outerShdw>
              </a:effectLst>
            </c:spPr>
          </c:dPt>
          <c:dPt>
            <c:idx val="7"/>
            <c:bubble3D val="0"/>
            <c:spPr>
              <a:solidFill>
                <a:schemeClr val="accent5">
                  <a:lumMod val="80000"/>
                  <a:lumOff val="20000"/>
                </a:schemeClr>
              </a:solidFill>
              <a:ln>
                <a:noFill/>
              </a:ln>
              <a:effectLst>
                <a:outerShdw blurRad="254000" sx="102000" sy="102000" algn="ctr" rotWithShape="0">
                  <a:prstClr val="black">
                    <a:alpha val="20000"/>
                  </a:prstClr>
                </a:outerShdw>
              </a:effectLst>
            </c:spPr>
          </c:dPt>
          <c:dPt>
            <c:idx val="8"/>
            <c:bubble3D val="0"/>
            <c:spPr>
              <a:solidFill>
                <a:schemeClr val="accent4">
                  <a:lumMod val="80000"/>
                  <a:lumOff val="20000"/>
                </a:schemeClr>
              </a:solidFill>
              <a:ln>
                <a:noFill/>
              </a:ln>
              <a:effectLst>
                <a:outerShdw blurRad="254000" sx="102000" sy="102000" algn="ctr" rotWithShape="0">
                  <a:prstClr val="black">
                    <a:alpha val="20000"/>
                  </a:prstClr>
                </a:outerShdw>
              </a:effectLst>
            </c:spPr>
          </c:dPt>
          <c:dPt>
            <c:idx val="9"/>
            <c:bubble3D val="0"/>
            <c:spPr>
              <a:solidFill>
                <a:schemeClr val="accent6">
                  <a:lumMod val="80000"/>
                </a:schemeClr>
              </a:solidFill>
              <a:ln>
                <a:noFill/>
              </a:ln>
              <a:effectLst>
                <a:outerShdw blurRad="254000" sx="102000" sy="102000" algn="ctr" rotWithShape="0">
                  <a:prstClr val="black">
                    <a:alpha val="20000"/>
                  </a:prstClr>
                </a:outerShdw>
              </a:effectLst>
            </c:spPr>
          </c:dPt>
          <c:dPt>
            <c:idx val="10"/>
            <c:bubble3D val="0"/>
            <c:spPr>
              <a:solidFill>
                <a:schemeClr val="accent5">
                  <a:lumMod val="80000"/>
                </a:schemeClr>
              </a:solidFill>
              <a:ln>
                <a:noFill/>
              </a:ln>
              <a:effectLst>
                <a:outerShdw blurRad="254000" sx="102000" sy="102000" algn="ctr" rotWithShape="0">
                  <a:prstClr val="black">
                    <a:alpha val="20000"/>
                  </a:prstClr>
                </a:outerShdw>
              </a:effectLst>
            </c:spPr>
          </c:dPt>
          <c:dPt>
            <c:idx val="11"/>
            <c:bubble3D val="0"/>
            <c:spPr>
              <a:solidFill>
                <a:schemeClr val="accent4">
                  <a:lumMod val="80000"/>
                </a:schemeClr>
              </a:solidFill>
              <a:ln>
                <a:noFill/>
              </a:ln>
              <a:effectLst>
                <a:outerShdw blurRad="254000" sx="102000" sy="102000" algn="ctr" rotWithShape="0">
                  <a:prstClr val="black">
                    <a:alpha val="20000"/>
                  </a:prstClr>
                </a:outerShdw>
              </a:effectLst>
            </c:spPr>
          </c:dPt>
          <c:dPt>
            <c:idx val="12"/>
            <c:bubble3D val="0"/>
            <c:spPr>
              <a:solidFill>
                <a:schemeClr val="accent6">
                  <a:lumMod val="60000"/>
                  <a:lumOff val="40000"/>
                </a:schemeClr>
              </a:solidFill>
              <a:ln>
                <a:noFill/>
              </a:ln>
              <a:effectLst>
                <a:outerShdw blurRad="254000" sx="102000" sy="102000" algn="ctr" rotWithShape="0">
                  <a:prstClr val="black">
                    <a:alpha val="20000"/>
                  </a:prstClr>
                </a:outerShdw>
              </a:effectLst>
            </c:spPr>
          </c:dPt>
          <c:dPt>
            <c:idx val="13"/>
            <c:bubble3D val="0"/>
            <c:spPr>
              <a:solidFill>
                <a:schemeClr val="accent5">
                  <a:lumMod val="60000"/>
                  <a:lumOff val="40000"/>
                </a:schemeClr>
              </a:solidFill>
              <a:ln>
                <a:noFill/>
              </a:ln>
              <a:effectLst>
                <a:outerShdw blurRad="254000" sx="102000" sy="102000" algn="ctr" rotWithShape="0">
                  <a:prstClr val="black">
                    <a:alpha val="20000"/>
                  </a:prstClr>
                </a:outerShdw>
              </a:effectLst>
            </c:spPr>
          </c:dPt>
          <c:dPt>
            <c:idx val="14"/>
            <c:bubble3D val="0"/>
            <c:spPr>
              <a:solidFill>
                <a:schemeClr val="accent4">
                  <a:lumMod val="60000"/>
                  <a:lumOff val="40000"/>
                </a:schemeClr>
              </a:solidFill>
              <a:ln>
                <a:noFill/>
              </a:ln>
              <a:effectLst>
                <a:outerShdw blurRad="254000" sx="102000" sy="102000" algn="ctr" rotWithShape="0">
                  <a:prstClr val="black">
                    <a:alpha val="20000"/>
                  </a:prstClr>
                </a:outerShdw>
              </a:effectLst>
            </c:spPr>
          </c:dPt>
          <c:dPt>
            <c:idx val="15"/>
            <c:bubble3D val="0"/>
            <c:spPr>
              <a:solidFill>
                <a:schemeClr val="accent6">
                  <a:lumMod val="50000"/>
                </a:schemeClr>
              </a:solidFill>
              <a:ln>
                <a:noFill/>
              </a:ln>
              <a:effectLst>
                <a:outerShdw blurRad="254000" sx="102000" sy="102000" algn="ctr" rotWithShape="0">
                  <a:prstClr val="black">
                    <a:alpha val="20000"/>
                  </a:prstClr>
                </a:outerShdw>
              </a:effectLst>
            </c:spPr>
          </c:dPt>
          <c:dPt>
            <c:idx val="16"/>
            <c:bubble3D val="0"/>
            <c:spPr>
              <a:solidFill>
                <a:schemeClr val="accent5">
                  <a:lumMod val="50000"/>
                </a:schemeClr>
              </a:solidFill>
              <a:ln>
                <a:noFill/>
              </a:ln>
              <a:effectLst>
                <a:outerShdw blurRad="254000" sx="102000" sy="102000" algn="ctr" rotWithShape="0">
                  <a:prstClr val="black">
                    <a:alpha val="20000"/>
                  </a:prstClr>
                </a:outerShdw>
              </a:effectLst>
            </c:spPr>
          </c:dPt>
          <c:dPt>
            <c:idx val="17"/>
            <c:bubble3D val="0"/>
            <c:spPr>
              <a:solidFill>
                <a:schemeClr val="accent4">
                  <a:lumMod val="50000"/>
                </a:schemeClr>
              </a:solidFill>
              <a:ln>
                <a:noFill/>
              </a:ln>
              <a:effectLst>
                <a:outerShdw blurRad="254000" sx="102000" sy="102000" algn="ctr" rotWithShape="0">
                  <a:prstClr val="black">
                    <a:alpha val="20000"/>
                  </a:prstClr>
                </a:outerShdw>
              </a:effectLst>
            </c:spPr>
          </c:dPt>
          <c:dPt>
            <c:idx val="18"/>
            <c:bubble3D val="0"/>
            <c:spPr>
              <a:solidFill>
                <a:schemeClr val="accent6">
                  <a:lumMod val="70000"/>
                  <a:lumOff val="30000"/>
                </a:schemeClr>
              </a:solidFill>
              <a:ln>
                <a:noFill/>
              </a:ln>
              <a:effectLst>
                <a:outerShdw blurRad="254000" sx="102000" sy="102000" algn="ctr" rotWithShape="0">
                  <a:prstClr val="black">
                    <a:alpha val="20000"/>
                  </a:prstClr>
                </a:outerShdw>
              </a:effectLst>
            </c:spPr>
          </c:dPt>
          <c:dPt>
            <c:idx val="19"/>
            <c:bubble3D val="0"/>
            <c:spPr>
              <a:solidFill>
                <a:schemeClr val="accent5">
                  <a:lumMod val="70000"/>
                  <a:lumOff val="3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'Sinking Funds Tracker'!$A$4:$A$23</c:f>
              <c:strCache>
                <c:ptCount val="20"/>
                <c:pt idx="0">
                  <c:v>Sinking fund 1</c:v>
                </c:pt>
                <c:pt idx="1">
                  <c:v>Sinking fund 2</c:v>
                </c:pt>
                <c:pt idx="2">
                  <c:v>Sinking fund 3</c:v>
                </c:pt>
                <c:pt idx="3">
                  <c:v>Sinking fund 4</c:v>
                </c:pt>
                <c:pt idx="4">
                  <c:v>Sinking fund 5</c:v>
                </c:pt>
                <c:pt idx="5">
                  <c:v>Sinking fund 6</c:v>
                </c:pt>
                <c:pt idx="6">
                  <c:v>Sinking fund 7</c:v>
                </c:pt>
                <c:pt idx="7">
                  <c:v>Sinking fund 8</c:v>
                </c:pt>
                <c:pt idx="8">
                  <c:v>Sinking fund 9</c:v>
                </c:pt>
                <c:pt idx="9">
                  <c:v>Sinking fund 10</c:v>
                </c:pt>
                <c:pt idx="10">
                  <c:v>Sinking fund 11</c:v>
                </c:pt>
                <c:pt idx="11">
                  <c:v>Sinking fund 12</c:v>
                </c:pt>
                <c:pt idx="12">
                  <c:v>Sinking fund 13</c:v>
                </c:pt>
                <c:pt idx="13">
                  <c:v>Sinking fund 14</c:v>
                </c:pt>
                <c:pt idx="14">
                  <c:v>Sinking fund 15</c:v>
                </c:pt>
                <c:pt idx="15">
                  <c:v>Sinking fund 16</c:v>
                </c:pt>
                <c:pt idx="16">
                  <c:v>Sinking fund 17</c:v>
                </c:pt>
                <c:pt idx="17">
                  <c:v>Sinking fund 18</c:v>
                </c:pt>
                <c:pt idx="18">
                  <c:v>Sinking fund 19</c:v>
                </c:pt>
                <c:pt idx="19">
                  <c:v>Sinking fund 20</c:v>
                </c:pt>
              </c:strCache>
            </c:strRef>
          </c:cat>
          <c:val>
            <c:numRef>
              <c:f>'Sinking Funds Tracker'!$L$4:$L$23</c:f>
              <c:numCache>
                <c:formatCode>_(* #,##0.00_);_(* \(#,##0.00\);_(*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1"/>
          <c:order val="11"/>
          <c:tx>
            <c:strRef>
              <c:f>'Sinking Funds Tracker'!$M$3</c:f>
              <c:strCache>
                <c:ptCount val="1"/>
                <c:pt idx="0">
                  <c:v>NOV</c:v>
                </c:pt>
              </c:strCache>
            </c:strRef>
          </c:tx>
          <c:dPt>
            <c:idx val="0"/>
            <c:bubble3D val="0"/>
            <c:spPr>
              <a:solidFill>
                <a:schemeClr val="accent6"/>
              </a:solidFill>
              <a:ln>
                <a:noFill/>
              </a:ln>
              <a:effectLst>
                <a:outerShdw blurRad="254000" sx="102000" sy="102000" algn="ctr" rotWithShape="0">
                  <a:prstClr val="black">
                    <a:alpha val="20000"/>
                  </a:prstClr>
                </a:outerShdw>
              </a:effectLst>
            </c:spPr>
          </c:dPt>
          <c:dPt>
            <c:idx val="1"/>
            <c:bubble3D val="0"/>
            <c:spPr>
              <a:solidFill>
                <a:schemeClr val="accent5"/>
              </a:solidFill>
              <a:ln>
                <a:noFill/>
              </a:ln>
              <a:effectLst>
                <a:outerShdw blurRad="254000" sx="102000" sy="102000" algn="ctr" rotWithShape="0">
                  <a:prstClr val="black">
                    <a:alpha val="20000"/>
                  </a:prstClr>
                </a:outerShdw>
              </a:effectLst>
            </c:spPr>
          </c:dPt>
          <c:dPt>
            <c:idx val="2"/>
            <c:bubble3D val="0"/>
            <c:spPr>
              <a:solidFill>
                <a:schemeClr val="accent4"/>
              </a:solidFill>
              <a:ln>
                <a:noFill/>
              </a:ln>
              <a:effectLst>
                <a:outerShdw blurRad="254000" sx="102000" sy="102000" algn="ctr" rotWithShape="0">
                  <a:prstClr val="black">
                    <a:alpha val="20000"/>
                  </a:prstClr>
                </a:outerShdw>
              </a:effectLst>
            </c:spPr>
          </c:dPt>
          <c:dPt>
            <c:idx val="3"/>
            <c:bubble3D val="0"/>
            <c:spPr>
              <a:solidFill>
                <a:schemeClr val="accent6">
                  <a:lumMod val="60000"/>
                </a:schemeClr>
              </a:solidFill>
              <a:ln>
                <a:noFill/>
              </a:ln>
              <a:effectLst>
                <a:outerShdw blurRad="254000" sx="102000" sy="102000" algn="ctr" rotWithShape="0">
                  <a:prstClr val="black">
                    <a:alpha val="20000"/>
                  </a:prstClr>
                </a:outerShdw>
              </a:effectLst>
            </c:spPr>
          </c:dPt>
          <c:dPt>
            <c:idx val="4"/>
            <c:bubble3D val="0"/>
            <c:spPr>
              <a:solidFill>
                <a:schemeClr val="accent5">
                  <a:lumMod val="60000"/>
                </a:schemeClr>
              </a:solidFill>
              <a:ln>
                <a:noFill/>
              </a:ln>
              <a:effectLst>
                <a:outerShdw blurRad="254000" sx="102000" sy="102000" algn="ctr" rotWithShape="0">
                  <a:prstClr val="black">
                    <a:alpha val="20000"/>
                  </a:prstClr>
                </a:outerShdw>
              </a:effectLst>
            </c:spPr>
          </c:dPt>
          <c:dPt>
            <c:idx val="5"/>
            <c:bubble3D val="0"/>
            <c:spPr>
              <a:solidFill>
                <a:schemeClr val="accent4">
                  <a:lumMod val="60000"/>
                </a:schemeClr>
              </a:solidFill>
              <a:ln>
                <a:noFill/>
              </a:ln>
              <a:effectLst>
                <a:outerShdw blurRad="254000" sx="102000" sy="102000" algn="ctr" rotWithShape="0">
                  <a:prstClr val="black">
                    <a:alpha val="20000"/>
                  </a:prstClr>
                </a:outerShdw>
              </a:effectLst>
            </c:spPr>
          </c:dPt>
          <c:dPt>
            <c:idx val="6"/>
            <c:bubble3D val="0"/>
            <c:spPr>
              <a:solidFill>
                <a:schemeClr val="accent6">
                  <a:lumMod val="80000"/>
                  <a:lumOff val="20000"/>
                </a:schemeClr>
              </a:solidFill>
              <a:ln>
                <a:noFill/>
              </a:ln>
              <a:effectLst>
                <a:outerShdw blurRad="254000" sx="102000" sy="102000" algn="ctr" rotWithShape="0">
                  <a:prstClr val="black">
                    <a:alpha val="20000"/>
                  </a:prstClr>
                </a:outerShdw>
              </a:effectLst>
            </c:spPr>
          </c:dPt>
          <c:dPt>
            <c:idx val="7"/>
            <c:bubble3D val="0"/>
            <c:spPr>
              <a:solidFill>
                <a:schemeClr val="accent5">
                  <a:lumMod val="80000"/>
                  <a:lumOff val="20000"/>
                </a:schemeClr>
              </a:solidFill>
              <a:ln>
                <a:noFill/>
              </a:ln>
              <a:effectLst>
                <a:outerShdw blurRad="254000" sx="102000" sy="102000" algn="ctr" rotWithShape="0">
                  <a:prstClr val="black">
                    <a:alpha val="20000"/>
                  </a:prstClr>
                </a:outerShdw>
              </a:effectLst>
            </c:spPr>
          </c:dPt>
          <c:dPt>
            <c:idx val="8"/>
            <c:bubble3D val="0"/>
            <c:spPr>
              <a:solidFill>
                <a:schemeClr val="accent4">
                  <a:lumMod val="80000"/>
                  <a:lumOff val="20000"/>
                </a:schemeClr>
              </a:solidFill>
              <a:ln>
                <a:noFill/>
              </a:ln>
              <a:effectLst>
                <a:outerShdw blurRad="254000" sx="102000" sy="102000" algn="ctr" rotWithShape="0">
                  <a:prstClr val="black">
                    <a:alpha val="20000"/>
                  </a:prstClr>
                </a:outerShdw>
              </a:effectLst>
            </c:spPr>
          </c:dPt>
          <c:dPt>
            <c:idx val="9"/>
            <c:bubble3D val="0"/>
            <c:spPr>
              <a:solidFill>
                <a:schemeClr val="accent6">
                  <a:lumMod val="80000"/>
                </a:schemeClr>
              </a:solidFill>
              <a:ln>
                <a:noFill/>
              </a:ln>
              <a:effectLst>
                <a:outerShdw blurRad="254000" sx="102000" sy="102000" algn="ctr" rotWithShape="0">
                  <a:prstClr val="black">
                    <a:alpha val="20000"/>
                  </a:prstClr>
                </a:outerShdw>
              </a:effectLst>
            </c:spPr>
          </c:dPt>
          <c:dPt>
            <c:idx val="10"/>
            <c:bubble3D val="0"/>
            <c:spPr>
              <a:solidFill>
                <a:schemeClr val="accent5">
                  <a:lumMod val="80000"/>
                </a:schemeClr>
              </a:solidFill>
              <a:ln>
                <a:noFill/>
              </a:ln>
              <a:effectLst>
                <a:outerShdw blurRad="254000" sx="102000" sy="102000" algn="ctr" rotWithShape="0">
                  <a:prstClr val="black">
                    <a:alpha val="20000"/>
                  </a:prstClr>
                </a:outerShdw>
              </a:effectLst>
            </c:spPr>
          </c:dPt>
          <c:dPt>
            <c:idx val="11"/>
            <c:bubble3D val="0"/>
            <c:spPr>
              <a:solidFill>
                <a:schemeClr val="accent4">
                  <a:lumMod val="80000"/>
                </a:schemeClr>
              </a:solidFill>
              <a:ln>
                <a:noFill/>
              </a:ln>
              <a:effectLst>
                <a:outerShdw blurRad="254000" sx="102000" sy="102000" algn="ctr" rotWithShape="0">
                  <a:prstClr val="black">
                    <a:alpha val="20000"/>
                  </a:prstClr>
                </a:outerShdw>
              </a:effectLst>
            </c:spPr>
          </c:dPt>
          <c:dPt>
            <c:idx val="12"/>
            <c:bubble3D val="0"/>
            <c:spPr>
              <a:solidFill>
                <a:schemeClr val="accent6">
                  <a:lumMod val="60000"/>
                  <a:lumOff val="40000"/>
                </a:schemeClr>
              </a:solidFill>
              <a:ln>
                <a:noFill/>
              </a:ln>
              <a:effectLst>
                <a:outerShdw blurRad="254000" sx="102000" sy="102000" algn="ctr" rotWithShape="0">
                  <a:prstClr val="black">
                    <a:alpha val="20000"/>
                  </a:prstClr>
                </a:outerShdw>
              </a:effectLst>
            </c:spPr>
          </c:dPt>
          <c:dPt>
            <c:idx val="13"/>
            <c:bubble3D val="0"/>
            <c:spPr>
              <a:solidFill>
                <a:schemeClr val="accent5">
                  <a:lumMod val="60000"/>
                  <a:lumOff val="40000"/>
                </a:schemeClr>
              </a:solidFill>
              <a:ln>
                <a:noFill/>
              </a:ln>
              <a:effectLst>
                <a:outerShdw blurRad="254000" sx="102000" sy="102000" algn="ctr" rotWithShape="0">
                  <a:prstClr val="black">
                    <a:alpha val="20000"/>
                  </a:prstClr>
                </a:outerShdw>
              </a:effectLst>
            </c:spPr>
          </c:dPt>
          <c:dPt>
            <c:idx val="14"/>
            <c:bubble3D val="0"/>
            <c:spPr>
              <a:solidFill>
                <a:schemeClr val="accent4">
                  <a:lumMod val="60000"/>
                  <a:lumOff val="40000"/>
                </a:schemeClr>
              </a:solidFill>
              <a:ln>
                <a:noFill/>
              </a:ln>
              <a:effectLst>
                <a:outerShdw blurRad="254000" sx="102000" sy="102000" algn="ctr" rotWithShape="0">
                  <a:prstClr val="black">
                    <a:alpha val="20000"/>
                  </a:prstClr>
                </a:outerShdw>
              </a:effectLst>
            </c:spPr>
          </c:dPt>
          <c:dPt>
            <c:idx val="15"/>
            <c:bubble3D val="0"/>
            <c:spPr>
              <a:solidFill>
                <a:schemeClr val="accent6">
                  <a:lumMod val="50000"/>
                </a:schemeClr>
              </a:solidFill>
              <a:ln>
                <a:noFill/>
              </a:ln>
              <a:effectLst>
                <a:outerShdw blurRad="254000" sx="102000" sy="102000" algn="ctr" rotWithShape="0">
                  <a:prstClr val="black">
                    <a:alpha val="20000"/>
                  </a:prstClr>
                </a:outerShdw>
              </a:effectLst>
            </c:spPr>
          </c:dPt>
          <c:dPt>
            <c:idx val="16"/>
            <c:bubble3D val="0"/>
            <c:spPr>
              <a:solidFill>
                <a:schemeClr val="accent5">
                  <a:lumMod val="50000"/>
                </a:schemeClr>
              </a:solidFill>
              <a:ln>
                <a:noFill/>
              </a:ln>
              <a:effectLst>
                <a:outerShdw blurRad="254000" sx="102000" sy="102000" algn="ctr" rotWithShape="0">
                  <a:prstClr val="black">
                    <a:alpha val="20000"/>
                  </a:prstClr>
                </a:outerShdw>
              </a:effectLst>
            </c:spPr>
          </c:dPt>
          <c:dPt>
            <c:idx val="17"/>
            <c:bubble3D val="0"/>
            <c:spPr>
              <a:solidFill>
                <a:schemeClr val="accent4">
                  <a:lumMod val="50000"/>
                </a:schemeClr>
              </a:solidFill>
              <a:ln>
                <a:noFill/>
              </a:ln>
              <a:effectLst>
                <a:outerShdw blurRad="254000" sx="102000" sy="102000" algn="ctr" rotWithShape="0">
                  <a:prstClr val="black">
                    <a:alpha val="20000"/>
                  </a:prstClr>
                </a:outerShdw>
              </a:effectLst>
            </c:spPr>
          </c:dPt>
          <c:dPt>
            <c:idx val="18"/>
            <c:bubble3D val="0"/>
            <c:spPr>
              <a:solidFill>
                <a:schemeClr val="accent6">
                  <a:lumMod val="70000"/>
                  <a:lumOff val="30000"/>
                </a:schemeClr>
              </a:solidFill>
              <a:ln>
                <a:noFill/>
              </a:ln>
              <a:effectLst>
                <a:outerShdw blurRad="254000" sx="102000" sy="102000" algn="ctr" rotWithShape="0">
                  <a:prstClr val="black">
                    <a:alpha val="20000"/>
                  </a:prstClr>
                </a:outerShdw>
              </a:effectLst>
            </c:spPr>
          </c:dPt>
          <c:dPt>
            <c:idx val="19"/>
            <c:bubble3D val="0"/>
            <c:spPr>
              <a:solidFill>
                <a:schemeClr val="accent5">
                  <a:lumMod val="70000"/>
                  <a:lumOff val="3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'Sinking Funds Tracker'!$A$4:$A$23</c:f>
              <c:strCache>
                <c:ptCount val="20"/>
                <c:pt idx="0">
                  <c:v>Sinking fund 1</c:v>
                </c:pt>
                <c:pt idx="1">
                  <c:v>Sinking fund 2</c:v>
                </c:pt>
                <c:pt idx="2">
                  <c:v>Sinking fund 3</c:v>
                </c:pt>
                <c:pt idx="3">
                  <c:v>Sinking fund 4</c:v>
                </c:pt>
                <c:pt idx="4">
                  <c:v>Sinking fund 5</c:v>
                </c:pt>
                <c:pt idx="5">
                  <c:v>Sinking fund 6</c:v>
                </c:pt>
                <c:pt idx="6">
                  <c:v>Sinking fund 7</c:v>
                </c:pt>
                <c:pt idx="7">
                  <c:v>Sinking fund 8</c:v>
                </c:pt>
                <c:pt idx="8">
                  <c:v>Sinking fund 9</c:v>
                </c:pt>
                <c:pt idx="9">
                  <c:v>Sinking fund 10</c:v>
                </c:pt>
                <c:pt idx="10">
                  <c:v>Sinking fund 11</c:v>
                </c:pt>
                <c:pt idx="11">
                  <c:v>Sinking fund 12</c:v>
                </c:pt>
                <c:pt idx="12">
                  <c:v>Sinking fund 13</c:v>
                </c:pt>
                <c:pt idx="13">
                  <c:v>Sinking fund 14</c:v>
                </c:pt>
                <c:pt idx="14">
                  <c:v>Sinking fund 15</c:v>
                </c:pt>
                <c:pt idx="15">
                  <c:v>Sinking fund 16</c:v>
                </c:pt>
                <c:pt idx="16">
                  <c:v>Sinking fund 17</c:v>
                </c:pt>
                <c:pt idx="17">
                  <c:v>Sinking fund 18</c:v>
                </c:pt>
                <c:pt idx="18">
                  <c:v>Sinking fund 19</c:v>
                </c:pt>
                <c:pt idx="19">
                  <c:v>Sinking fund 20</c:v>
                </c:pt>
              </c:strCache>
            </c:strRef>
          </c:cat>
          <c:val>
            <c:numRef>
              <c:f>'Sinking Funds Tracker'!$M$4:$M$23</c:f>
              <c:numCache>
                <c:formatCode>_(* #,##0.00_);_(* \(#,##0.00\);_(*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2"/>
          <c:order val="12"/>
          <c:tx>
            <c:strRef>
              <c:f>'Sinking Funds Tracker'!$N$3</c:f>
              <c:strCache>
                <c:ptCount val="1"/>
                <c:pt idx="0">
                  <c:v>DEC</c:v>
                </c:pt>
              </c:strCache>
            </c:strRef>
          </c:tx>
          <c:dPt>
            <c:idx val="0"/>
            <c:bubble3D val="0"/>
            <c:spPr>
              <a:solidFill>
                <a:schemeClr val="accent6"/>
              </a:solidFill>
              <a:ln>
                <a:noFill/>
              </a:ln>
              <a:effectLst>
                <a:outerShdw blurRad="254000" sx="102000" sy="102000" algn="ctr" rotWithShape="0">
                  <a:prstClr val="black">
                    <a:alpha val="20000"/>
                  </a:prstClr>
                </a:outerShdw>
              </a:effectLst>
            </c:spPr>
          </c:dPt>
          <c:dPt>
            <c:idx val="1"/>
            <c:bubble3D val="0"/>
            <c:spPr>
              <a:solidFill>
                <a:schemeClr val="accent5"/>
              </a:solidFill>
              <a:ln>
                <a:noFill/>
              </a:ln>
              <a:effectLst>
                <a:outerShdw blurRad="254000" sx="102000" sy="102000" algn="ctr" rotWithShape="0">
                  <a:prstClr val="black">
                    <a:alpha val="20000"/>
                  </a:prstClr>
                </a:outerShdw>
              </a:effectLst>
            </c:spPr>
          </c:dPt>
          <c:dPt>
            <c:idx val="2"/>
            <c:bubble3D val="0"/>
            <c:spPr>
              <a:solidFill>
                <a:schemeClr val="accent4"/>
              </a:solidFill>
              <a:ln>
                <a:noFill/>
              </a:ln>
              <a:effectLst>
                <a:outerShdw blurRad="254000" sx="102000" sy="102000" algn="ctr" rotWithShape="0">
                  <a:prstClr val="black">
                    <a:alpha val="20000"/>
                  </a:prstClr>
                </a:outerShdw>
              </a:effectLst>
            </c:spPr>
          </c:dPt>
          <c:dPt>
            <c:idx val="3"/>
            <c:bubble3D val="0"/>
            <c:spPr>
              <a:solidFill>
                <a:schemeClr val="accent6">
                  <a:lumMod val="60000"/>
                </a:schemeClr>
              </a:solidFill>
              <a:ln>
                <a:noFill/>
              </a:ln>
              <a:effectLst>
                <a:outerShdw blurRad="254000" sx="102000" sy="102000" algn="ctr" rotWithShape="0">
                  <a:prstClr val="black">
                    <a:alpha val="20000"/>
                  </a:prstClr>
                </a:outerShdw>
              </a:effectLst>
            </c:spPr>
          </c:dPt>
          <c:dPt>
            <c:idx val="4"/>
            <c:bubble3D val="0"/>
            <c:spPr>
              <a:solidFill>
                <a:schemeClr val="accent5">
                  <a:lumMod val="60000"/>
                </a:schemeClr>
              </a:solidFill>
              <a:ln>
                <a:noFill/>
              </a:ln>
              <a:effectLst>
                <a:outerShdw blurRad="254000" sx="102000" sy="102000" algn="ctr" rotWithShape="0">
                  <a:prstClr val="black">
                    <a:alpha val="20000"/>
                  </a:prstClr>
                </a:outerShdw>
              </a:effectLst>
            </c:spPr>
          </c:dPt>
          <c:dPt>
            <c:idx val="5"/>
            <c:bubble3D val="0"/>
            <c:spPr>
              <a:solidFill>
                <a:schemeClr val="accent4">
                  <a:lumMod val="60000"/>
                </a:schemeClr>
              </a:solidFill>
              <a:ln>
                <a:noFill/>
              </a:ln>
              <a:effectLst>
                <a:outerShdw blurRad="254000" sx="102000" sy="102000" algn="ctr" rotWithShape="0">
                  <a:prstClr val="black">
                    <a:alpha val="20000"/>
                  </a:prstClr>
                </a:outerShdw>
              </a:effectLst>
            </c:spPr>
          </c:dPt>
          <c:dPt>
            <c:idx val="6"/>
            <c:bubble3D val="0"/>
            <c:spPr>
              <a:solidFill>
                <a:schemeClr val="accent6">
                  <a:lumMod val="80000"/>
                  <a:lumOff val="20000"/>
                </a:schemeClr>
              </a:solidFill>
              <a:ln>
                <a:noFill/>
              </a:ln>
              <a:effectLst>
                <a:outerShdw blurRad="254000" sx="102000" sy="102000" algn="ctr" rotWithShape="0">
                  <a:prstClr val="black">
                    <a:alpha val="20000"/>
                  </a:prstClr>
                </a:outerShdw>
              </a:effectLst>
            </c:spPr>
          </c:dPt>
          <c:dPt>
            <c:idx val="7"/>
            <c:bubble3D val="0"/>
            <c:spPr>
              <a:solidFill>
                <a:schemeClr val="accent5">
                  <a:lumMod val="80000"/>
                  <a:lumOff val="20000"/>
                </a:schemeClr>
              </a:solidFill>
              <a:ln>
                <a:noFill/>
              </a:ln>
              <a:effectLst>
                <a:outerShdw blurRad="254000" sx="102000" sy="102000" algn="ctr" rotWithShape="0">
                  <a:prstClr val="black">
                    <a:alpha val="20000"/>
                  </a:prstClr>
                </a:outerShdw>
              </a:effectLst>
            </c:spPr>
          </c:dPt>
          <c:dPt>
            <c:idx val="8"/>
            <c:bubble3D val="0"/>
            <c:spPr>
              <a:solidFill>
                <a:schemeClr val="accent4">
                  <a:lumMod val="80000"/>
                  <a:lumOff val="20000"/>
                </a:schemeClr>
              </a:solidFill>
              <a:ln>
                <a:noFill/>
              </a:ln>
              <a:effectLst>
                <a:outerShdw blurRad="254000" sx="102000" sy="102000" algn="ctr" rotWithShape="0">
                  <a:prstClr val="black">
                    <a:alpha val="20000"/>
                  </a:prstClr>
                </a:outerShdw>
              </a:effectLst>
            </c:spPr>
          </c:dPt>
          <c:dPt>
            <c:idx val="9"/>
            <c:bubble3D val="0"/>
            <c:spPr>
              <a:solidFill>
                <a:schemeClr val="accent6">
                  <a:lumMod val="80000"/>
                </a:schemeClr>
              </a:solidFill>
              <a:ln>
                <a:noFill/>
              </a:ln>
              <a:effectLst>
                <a:outerShdw blurRad="254000" sx="102000" sy="102000" algn="ctr" rotWithShape="0">
                  <a:prstClr val="black">
                    <a:alpha val="20000"/>
                  </a:prstClr>
                </a:outerShdw>
              </a:effectLst>
            </c:spPr>
          </c:dPt>
          <c:dPt>
            <c:idx val="10"/>
            <c:bubble3D val="0"/>
            <c:spPr>
              <a:solidFill>
                <a:schemeClr val="accent5">
                  <a:lumMod val="80000"/>
                </a:schemeClr>
              </a:solidFill>
              <a:ln>
                <a:noFill/>
              </a:ln>
              <a:effectLst>
                <a:outerShdw blurRad="254000" sx="102000" sy="102000" algn="ctr" rotWithShape="0">
                  <a:prstClr val="black">
                    <a:alpha val="20000"/>
                  </a:prstClr>
                </a:outerShdw>
              </a:effectLst>
            </c:spPr>
          </c:dPt>
          <c:dPt>
            <c:idx val="11"/>
            <c:bubble3D val="0"/>
            <c:spPr>
              <a:solidFill>
                <a:schemeClr val="accent4">
                  <a:lumMod val="80000"/>
                </a:schemeClr>
              </a:solidFill>
              <a:ln>
                <a:noFill/>
              </a:ln>
              <a:effectLst>
                <a:outerShdw blurRad="254000" sx="102000" sy="102000" algn="ctr" rotWithShape="0">
                  <a:prstClr val="black">
                    <a:alpha val="20000"/>
                  </a:prstClr>
                </a:outerShdw>
              </a:effectLst>
            </c:spPr>
          </c:dPt>
          <c:dPt>
            <c:idx val="12"/>
            <c:bubble3D val="0"/>
            <c:spPr>
              <a:solidFill>
                <a:schemeClr val="accent6">
                  <a:lumMod val="60000"/>
                  <a:lumOff val="40000"/>
                </a:schemeClr>
              </a:solidFill>
              <a:ln>
                <a:noFill/>
              </a:ln>
              <a:effectLst>
                <a:outerShdw blurRad="254000" sx="102000" sy="102000" algn="ctr" rotWithShape="0">
                  <a:prstClr val="black">
                    <a:alpha val="20000"/>
                  </a:prstClr>
                </a:outerShdw>
              </a:effectLst>
            </c:spPr>
          </c:dPt>
          <c:dPt>
            <c:idx val="13"/>
            <c:bubble3D val="0"/>
            <c:spPr>
              <a:solidFill>
                <a:schemeClr val="accent5">
                  <a:lumMod val="60000"/>
                  <a:lumOff val="40000"/>
                </a:schemeClr>
              </a:solidFill>
              <a:ln>
                <a:noFill/>
              </a:ln>
              <a:effectLst>
                <a:outerShdw blurRad="254000" sx="102000" sy="102000" algn="ctr" rotWithShape="0">
                  <a:prstClr val="black">
                    <a:alpha val="20000"/>
                  </a:prstClr>
                </a:outerShdw>
              </a:effectLst>
            </c:spPr>
          </c:dPt>
          <c:dPt>
            <c:idx val="14"/>
            <c:bubble3D val="0"/>
            <c:spPr>
              <a:solidFill>
                <a:schemeClr val="accent4">
                  <a:lumMod val="60000"/>
                  <a:lumOff val="40000"/>
                </a:schemeClr>
              </a:solidFill>
              <a:ln>
                <a:noFill/>
              </a:ln>
              <a:effectLst>
                <a:outerShdw blurRad="254000" sx="102000" sy="102000" algn="ctr" rotWithShape="0">
                  <a:prstClr val="black">
                    <a:alpha val="20000"/>
                  </a:prstClr>
                </a:outerShdw>
              </a:effectLst>
            </c:spPr>
          </c:dPt>
          <c:dPt>
            <c:idx val="15"/>
            <c:bubble3D val="0"/>
            <c:spPr>
              <a:solidFill>
                <a:schemeClr val="accent6">
                  <a:lumMod val="50000"/>
                </a:schemeClr>
              </a:solidFill>
              <a:ln>
                <a:noFill/>
              </a:ln>
              <a:effectLst>
                <a:outerShdw blurRad="254000" sx="102000" sy="102000" algn="ctr" rotWithShape="0">
                  <a:prstClr val="black">
                    <a:alpha val="20000"/>
                  </a:prstClr>
                </a:outerShdw>
              </a:effectLst>
            </c:spPr>
          </c:dPt>
          <c:dPt>
            <c:idx val="16"/>
            <c:bubble3D val="0"/>
            <c:spPr>
              <a:solidFill>
                <a:schemeClr val="accent5">
                  <a:lumMod val="50000"/>
                </a:schemeClr>
              </a:solidFill>
              <a:ln>
                <a:noFill/>
              </a:ln>
              <a:effectLst>
                <a:outerShdw blurRad="254000" sx="102000" sy="102000" algn="ctr" rotWithShape="0">
                  <a:prstClr val="black">
                    <a:alpha val="20000"/>
                  </a:prstClr>
                </a:outerShdw>
              </a:effectLst>
            </c:spPr>
          </c:dPt>
          <c:dPt>
            <c:idx val="17"/>
            <c:bubble3D val="0"/>
            <c:spPr>
              <a:solidFill>
                <a:schemeClr val="accent4">
                  <a:lumMod val="50000"/>
                </a:schemeClr>
              </a:solidFill>
              <a:ln>
                <a:noFill/>
              </a:ln>
              <a:effectLst>
                <a:outerShdw blurRad="254000" sx="102000" sy="102000" algn="ctr" rotWithShape="0">
                  <a:prstClr val="black">
                    <a:alpha val="20000"/>
                  </a:prstClr>
                </a:outerShdw>
              </a:effectLst>
            </c:spPr>
          </c:dPt>
          <c:dPt>
            <c:idx val="18"/>
            <c:bubble3D val="0"/>
            <c:spPr>
              <a:solidFill>
                <a:schemeClr val="accent6">
                  <a:lumMod val="70000"/>
                  <a:lumOff val="30000"/>
                </a:schemeClr>
              </a:solidFill>
              <a:ln>
                <a:noFill/>
              </a:ln>
              <a:effectLst>
                <a:outerShdw blurRad="254000" sx="102000" sy="102000" algn="ctr" rotWithShape="0">
                  <a:prstClr val="black">
                    <a:alpha val="20000"/>
                  </a:prstClr>
                </a:outerShdw>
              </a:effectLst>
            </c:spPr>
          </c:dPt>
          <c:dPt>
            <c:idx val="19"/>
            <c:bubble3D val="0"/>
            <c:spPr>
              <a:solidFill>
                <a:schemeClr val="accent5">
                  <a:lumMod val="70000"/>
                  <a:lumOff val="3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'Sinking Funds Tracker'!$A$4:$A$23</c:f>
              <c:strCache>
                <c:ptCount val="20"/>
                <c:pt idx="0">
                  <c:v>Sinking fund 1</c:v>
                </c:pt>
                <c:pt idx="1">
                  <c:v>Sinking fund 2</c:v>
                </c:pt>
                <c:pt idx="2">
                  <c:v>Sinking fund 3</c:v>
                </c:pt>
                <c:pt idx="3">
                  <c:v>Sinking fund 4</c:v>
                </c:pt>
                <c:pt idx="4">
                  <c:v>Sinking fund 5</c:v>
                </c:pt>
                <c:pt idx="5">
                  <c:v>Sinking fund 6</c:v>
                </c:pt>
                <c:pt idx="6">
                  <c:v>Sinking fund 7</c:v>
                </c:pt>
                <c:pt idx="7">
                  <c:v>Sinking fund 8</c:v>
                </c:pt>
                <c:pt idx="8">
                  <c:v>Sinking fund 9</c:v>
                </c:pt>
                <c:pt idx="9">
                  <c:v>Sinking fund 10</c:v>
                </c:pt>
                <c:pt idx="10">
                  <c:v>Sinking fund 11</c:v>
                </c:pt>
                <c:pt idx="11">
                  <c:v>Sinking fund 12</c:v>
                </c:pt>
                <c:pt idx="12">
                  <c:v>Sinking fund 13</c:v>
                </c:pt>
                <c:pt idx="13">
                  <c:v>Sinking fund 14</c:v>
                </c:pt>
                <c:pt idx="14">
                  <c:v>Sinking fund 15</c:v>
                </c:pt>
                <c:pt idx="15">
                  <c:v>Sinking fund 16</c:v>
                </c:pt>
                <c:pt idx="16">
                  <c:v>Sinking fund 17</c:v>
                </c:pt>
                <c:pt idx="17">
                  <c:v>Sinking fund 18</c:v>
                </c:pt>
                <c:pt idx="18">
                  <c:v>Sinking fund 19</c:v>
                </c:pt>
                <c:pt idx="19">
                  <c:v>Sinking fund 20</c:v>
                </c:pt>
              </c:strCache>
            </c:strRef>
          </c:cat>
          <c:val>
            <c:numRef>
              <c:f>'Sinking Funds Tracker'!$N$4:$N$23</c:f>
              <c:numCache>
                <c:formatCode>_(* #,##0.00_);_(* \(#,##0.00\);_(*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l"/>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171449</xdr:colOff>
      <xdr:row>41</xdr:row>
      <xdr:rowOff>28576</xdr:rowOff>
    </xdr:from>
    <xdr:to>
      <xdr:col>16</xdr:col>
      <xdr:colOff>581024</xdr:colOff>
      <xdr:row>46</xdr:row>
      <xdr:rowOff>152400</xdr:rowOff>
    </xdr:to>
    <xdr:sp macro="" textlink="">
      <xdr:nvSpPr>
        <xdr:cNvPr id="2" name="TextBox 1"/>
        <xdr:cNvSpPr txBox="1"/>
      </xdr:nvSpPr>
      <xdr:spPr>
        <a:xfrm>
          <a:off x="11106149" y="6943726"/>
          <a:ext cx="1838325" cy="847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highlighted</a:t>
          </a:r>
          <a:r>
            <a:rPr lang="en-US" sz="1100" baseline="0"/>
            <a:t> row is the amount to send/withdrawl from savings (Negative means withdrawl)</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152400</xdr:colOff>
      <xdr:row>74</xdr:row>
      <xdr:rowOff>121920</xdr:rowOff>
    </xdr:from>
    <xdr:ext cx="6598920" cy="1642373"/>
    <xdr:sp macro="" textlink="">
      <xdr:nvSpPr>
        <xdr:cNvPr id="2" name="TextBox 1"/>
        <xdr:cNvSpPr txBox="1"/>
      </xdr:nvSpPr>
      <xdr:spPr>
        <a:xfrm>
          <a:off x="152400" y="13266420"/>
          <a:ext cx="6598920" cy="1642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mn-lt"/>
              <a:ea typeface="+mn-ea"/>
              <a:cs typeface="+mn-cs"/>
            </a:rPr>
            <a:t>Sinking</a:t>
          </a:r>
          <a:r>
            <a:rPr lang="en-US" sz="1100" b="0" i="0" u="none" strike="noStrike" baseline="0">
              <a:solidFill>
                <a:schemeClr val="tx1"/>
              </a:solidFill>
              <a:effectLst/>
              <a:latin typeface="+mn-lt"/>
              <a:ea typeface="+mn-ea"/>
              <a:cs typeface="+mn-cs"/>
            </a:rPr>
            <a:t> Funds are </a:t>
          </a:r>
          <a:r>
            <a:rPr lang="en-US" sz="1100" b="0" i="0" u="none" strike="noStrike">
              <a:solidFill>
                <a:schemeClr val="tx1"/>
              </a:solidFill>
              <a:effectLst/>
              <a:latin typeface="+mn-lt"/>
              <a:ea typeface="+mn-ea"/>
              <a:cs typeface="+mn-cs"/>
            </a:rPr>
            <a:t>the total amount of money you save each month for the various descriptions above.  We save avout 20% of our total income.  When we need to make a payment for something we saved for, we take the money from our savings.  For example, we save each month for our homeowners associations, then when its time to make that payment, we take it out of our savings.  The same principle goes for each description listed under Sinking</a:t>
          </a:r>
          <a:r>
            <a:rPr lang="en-US" sz="1100" b="0" i="0" u="none" strike="noStrike" baseline="0">
              <a:solidFill>
                <a:schemeClr val="tx1"/>
              </a:solidFill>
              <a:effectLst/>
              <a:latin typeface="+mn-lt"/>
              <a:ea typeface="+mn-ea"/>
              <a:cs typeface="+mn-cs"/>
            </a:rPr>
            <a:t> Funds</a:t>
          </a:r>
          <a:r>
            <a:rPr lang="en-US" sz="1100" b="0" i="0" u="none" strike="noStrike">
              <a:solidFill>
                <a:schemeClr val="tx1"/>
              </a:solidFill>
              <a:effectLst/>
              <a:latin typeface="+mn-lt"/>
              <a:ea typeface="+mn-ea"/>
              <a:cs typeface="+mn-cs"/>
            </a:rPr>
            <a:t>.  The goal is to budget for every penny that comes into your household and to tell your money where to go.  Sometimes, in order to really stay on budget, use the cash envelope system.  That means you take cash out for a specific budget (for example take $500 out for groceries), and put it in an envelope.  You only buy groceries with that cash.  Never use your card.  Once you run out that is it.  Studies show that you spend less money with cash than swiping your debit card.</a:t>
          </a:r>
          <a:r>
            <a:rPr lang="en-US"/>
            <a:t> </a:t>
          </a:r>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9</xdr:col>
      <xdr:colOff>180976</xdr:colOff>
      <xdr:row>2</xdr:row>
      <xdr:rowOff>161925</xdr:rowOff>
    </xdr:from>
    <xdr:to>
      <xdr:col>11</xdr:col>
      <xdr:colOff>104775</xdr:colOff>
      <xdr:row>9</xdr:row>
      <xdr:rowOff>85725</xdr:rowOff>
    </xdr:to>
    <xdr:sp macro="" textlink="">
      <xdr:nvSpPr>
        <xdr:cNvPr id="2" name="Rectangular Callout 1"/>
        <xdr:cNvSpPr/>
      </xdr:nvSpPr>
      <xdr:spPr>
        <a:xfrm>
          <a:off x="7810501" y="600075"/>
          <a:ext cx="1438274" cy="1066800"/>
        </a:xfrm>
        <a:prstGeom prst="wedgeRectCallout">
          <a:avLst/>
        </a:prstGeom>
        <a:solidFill>
          <a:schemeClr val="accent1">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tx1">
                  <a:lumMod val="75000"/>
                  <a:lumOff val="25000"/>
                </a:schemeClr>
              </a:solidFill>
            </a:rPr>
            <a:t>Table values are calculated for you.  Enter the information to the left and watch your loan history populate.</a:t>
          </a:r>
        </a:p>
      </xdr:txBody>
    </xdr:sp>
    <xdr:clientData fPrintsWithSheet="0"/>
  </xdr:twoCellAnchor>
  <xdr:twoCellAnchor>
    <xdr:from>
      <xdr:col>4</xdr:col>
      <xdr:colOff>209550</xdr:colOff>
      <xdr:row>2</xdr:row>
      <xdr:rowOff>161925</xdr:rowOff>
    </xdr:from>
    <xdr:to>
      <xdr:col>5</xdr:col>
      <xdr:colOff>676275</xdr:colOff>
      <xdr:row>7</xdr:row>
      <xdr:rowOff>66675</xdr:rowOff>
    </xdr:to>
    <xdr:sp macro="" textlink="">
      <xdr:nvSpPr>
        <xdr:cNvPr id="3" name="Rectangular Callout 2"/>
        <xdr:cNvSpPr/>
      </xdr:nvSpPr>
      <xdr:spPr>
        <a:xfrm>
          <a:off x="3314700" y="600075"/>
          <a:ext cx="1371600" cy="723900"/>
        </a:xfrm>
        <a:prstGeom prst="wedgeRectCallout">
          <a:avLst>
            <a:gd name="adj1" fmla="val -62186"/>
            <a:gd name="adj2" fmla="val -21875"/>
          </a:avLst>
        </a:prstGeom>
        <a:solidFill>
          <a:schemeClr val="accent1">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tx1">
                  <a:lumMod val="75000"/>
                  <a:lumOff val="25000"/>
                </a:schemeClr>
              </a:solidFill>
            </a:rPr>
            <a:t>Enter info here to show the loan payments in the table below.</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9</xdr:col>
      <xdr:colOff>180976</xdr:colOff>
      <xdr:row>2</xdr:row>
      <xdr:rowOff>161925</xdr:rowOff>
    </xdr:from>
    <xdr:to>
      <xdr:col>11</xdr:col>
      <xdr:colOff>104775</xdr:colOff>
      <xdr:row>9</xdr:row>
      <xdr:rowOff>85725</xdr:rowOff>
    </xdr:to>
    <xdr:sp macro="" textlink="">
      <xdr:nvSpPr>
        <xdr:cNvPr id="2" name="Rectangular Callout 1"/>
        <xdr:cNvSpPr/>
      </xdr:nvSpPr>
      <xdr:spPr>
        <a:xfrm>
          <a:off x="7810501" y="609600"/>
          <a:ext cx="1438274" cy="1066800"/>
        </a:xfrm>
        <a:prstGeom prst="wedgeRectCallout">
          <a:avLst/>
        </a:prstGeom>
        <a:solidFill>
          <a:schemeClr val="accent1">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tx1">
                  <a:lumMod val="75000"/>
                  <a:lumOff val="25000"/>
                </a:schemeClr>
              </a:solidFill>
            </a:rPr>
            <a:t>Table values are calculated for you.  Enter the information to the left and watch your loan history populate.</a:t>
          </a:r>
        </a:p>
      </xdr:txBody>
    </xdr:sp>
    <xdr:clientData fPrintsWithSheet="0"/>
  </xdr:twoCellAnchor>
  <xdr:twoCellAnchor>
    <xdr:from>
      <xdr:col>4</xdr:col>
      <xdr:colOff>209550</xdr:colOff>
      <xdr:row>2</xdr:row>
      <xdr:rowOff>161925</xdr:rowOff>
    </xdr:from>
    <xdr:to>
      <xdr:col>5</xdr:col>
      <xdr:colOff>676275</xdr:colOff>
      <xdr:row>7</xdr:row>
      <xdr:rowOff>66675</xdr:rowOff>
    </xdr:to>
    <xdr:sp macro="" textlink="">
      <xdr:nvSpPr>
        <xdr:cNvPr id="3" name="Rectangular Callout 2"/>
        <xdr:cNvSpPr/>
      </xdr:nvSpPr>
      <xdr:spPr>
        <a:xfrm>
          <a:off x="3314700" y="609600"/>
          <a:ext cx="1371600" cy="723900"/>
        </a:xfrm>
        <a:prstGeom prst="wedgeRectCallout">
          <a:avLst>
            <a:gd name="adj1" fmla="val -62186"/>
            <a:gd name="adj2" fmla="val -21875"/>
          </a:avLst>
        </a:prstGeom>
        <a:solidFill>
          <a:schemeClr val="accent1">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tx1">
                  <a:lumMod val="75000"/>
                  <a:lumOff val="25000"/>
                </a:schemeClr>
              </a:solidFill>
            </a:rPr>
            <a:t>Enter info here to show the loan payments in the table below.</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9</xdr:col>
      <xdr:colOff>180976</xdr:colOff>
      <xdr:row>2</xdr:row>
      <xdr:rowOff>161925</xdr:rowOff>
    </xdr:from>
    <xdr:to>
      <xdr:col>11</xdr:col>
      <xdr:colOff>104775</xdr:colOff>
      <xdr:row>9</xdr:row>
      <xdr:rowOff>85725</xdr:rowOff>
    </xdr:to>
    <xdr:sp macro="" textlink="">
      <xdr:nvSpPr>
        <xdr:cNvPr id="2" name="Rectangular Callout 1"/>
        <xdr:cNvSpPr/>
      </xdr:nvSpPr>
      <xdr:spPr>
        <a:xfrm>
          <a:off x="7810501" y="609600"/>
          <a:ext cx="1438274" cy="1066800"/>
        </a:xfrm>
        <a:prstGeom prst="wedgeRectCallout">
          <a:avLst/>
        </a:prstGeom>
        <a:solidFill>
          <a:schemeClr val="accent1">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tx1">
                  <a:lumMod val="75000"/>
                  <a:lumOff val="25000"/>
                </a:schemeClr>
              </a:solidFill>
            </a:rPr>
            <a:t>Table values are calculated for you.  Enter the information to the left and watch your loan history populate.</a:t>
          </a:r>
        </a:p>
      </xdr:txBody>
    </xdr:sp>
    <xdr:clientData fPrintsWithSheet="0"/>
  </xdr:twoCellAnchor>
  <xdr:twoCellAnchor>
    <xdr:from>
      <xdr:col>4</xdr:col>
      <xdr:colOff>209550</xdr:colOff>
      <xdr:row>2</xdr:row>
      <xdr:rowOff>161925</xdr:rowOff>
    </xdr:from>
    <xdr:to>
      <xdr:col>5</xdr:col>
      <xdr:colOff>676275</xdr:colOff>
      <xdr:row>7</xdr:row>
      <xdr:rowOff>66675</xdr:rowOff>
    </xdr:to>
    <xdr:sp macro="" textlink="">
      <xdr:nvSpPr>
        <xdr:cNvPr id="3" name="Rectangular Callout 2"/>
        <xdr:cNvSpPr/>
      </xdr:nvSpPr>
      <xdr:spPr>
        <a:xfrm>
          <a:off x="3314700" y="609600"/>
          <a:ext cx="1371600" cy="723900"/>
        </a:xfrm>
        <a:prstGeom prst="wedgeRectCallout">
          <a:avLst>
            <a:gd name="adj1" fmla="val -62186"/>
            <a:gd name="adj2" fmla="val -21875"/>
          </a:avLst>
        </a:prstGeom>
        <a:solidFill>
          <a:schemeClr val="accent1">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tx1">
                  <a:lumMod val="75000"/>
                  <a:lumOff val="25000"/>
                </a:schemeClr>
              </a:solidFill>
            </a:rPr>
            <a:t>Enter info here to show the loan payments in the table below.</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209550</xdr:colOff>
      <xdr:row>26</xdr:row>
      <xdr:rowOff>9525</xdr:rowOff>
    </xdr:from>
    <xdr:to>
      <xdr:col>13</xdr:col>
      <xdr:colOff>552450</xdr:colOff>
      <xdr:row>54</xdr:row>
      <xdr:rowOff>190499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blLoan" displayName="tblLoan" ref="A12:J372" totalsRowShown="0" headerRowDxfId="37" dataDxfId="36">
  <tableColumns count="10">
    <tableColumn id="1" name="PMT NO" dataDxfId="35">
      <calculatedColumnFormula>IF(LoanIsGood,IF(ROW()-ROW(tblLoan[[#Headers],[PMT NO]])&gt;ScheduledNumberOfPayments,"",ROW()-ROW(tblLoan[[#Headers],[PMT NO]])),"")</calculatedColumnFormula>
    </tableColumn>
    <tableColumn id="2" name="PAYMENT DATE" dataDxfId="34">
      <calculatedColumnFormula>IF(tblLoan[[#This Row],[PMT NO]]&lt;&gt;"",EOMONTH(LoanStartDate,ROW(tblLoan[[#This Row],[PMT NO]])-ROW(tblLoan[[#Headers],[PMT NO]])-2)+DAY(LoanStartDate),"")</calculatedColumnFormula>
    </tableColumn>
    <tableColumn id="3" name="BEGINNING BALANCE" dataDxfId="33">
      <calculatedColumnFormula>IF(tblLoan[[#This Row],[PMT NO]]&lt;&gt;"",IF(ROW()-ROW(tblLoan[[#Headers],[BEGINNING BALANCE]])=1,LoanAmount,INDEX(tblLoan[ENDING BALANCE],ROW()-ROW(tblLoan[[#Headers],[BEGINNING BALANCE]])-1)),"")</calculatedColumnFormula>
    </tableColumn>
    <tableColumn id="4" name="SCHEDULED PAYMENT" dataDxfId="32">
      <calculatedColumnFormula>IF(tblLoan[[#This Row],[PMT NO]]&lt;&gt;"",ScheduledPayment,"")</calculatedColumnFormula>
    </tableColumn>
    <tableColumn id="5" name="EXTRA PAYMENT" dataDxfId="31">
      <calculatedColumnFormula>IF(tblLoan[[#This Row],[PMT NO]]&lt;&gt;"",IF(tblLoan[[#This Row],[SCHEDULED PAYMENT]]+ExtraPayments&lt;tblLoan[[#This Row],[BEGINNING BALANCE]],ExtraPayments,IF(tblLoan[[#This Row],[BEGINNING BALANCE]]-tblLoan[[#This Row],[SCHEDULED PAYMENT]]&gt;0,tblLoan[[#This Row],[BEGINNING BALANCE]]-tblLoan[[#This Row],[SCHEDULED PAYMENT]],0)),"")</calculatedColumnFormula>
    </tableColumn>
    <tableColumn id="6" name="TOTAL PAYMENT" dataDxfId="30">
      <calculatedColumnFormula>IF(tblLoan[[#This Row],[PMT NO]]&lt;&gt;"",IF(tblLoan[[#This Row],[SCHEDULED PAYMENT]]+tblLoan[[#This Row],[EXTRA PAYMENT]]&lt;=tblLoan[[#This Row],[BEGINNING BALANCE]],tblLoan[[#This Row],[SCHEDULED PAYMENT]]+tblLoan[[#This Row],[EXTRA PAYMENT]],tblLoan[[#This Row],[BEGINNING BALANCE]]),"")</calculatedColumnFormula>
    </tableColumn>
    <tableColumn id="7" name="PRINCIPAL" dataDxfId="29">
      <calculatedColumnFormula>IF(tblLoan[[#This Row],[PMT NO]]&lt;&gt;"",tblLoan[[#This Row],[TOTAL PAYMENT]]-tblLoan[[#This Row],[INTEREST]],"")</calculatedColumnFormula>
    </tableColumn>
    <tableColumn id="8" name="INTEREST" dataDxfId="28">
      <calculatedColumnFormula>IF(tblLoan[[#This Row],[PMT NO]]&lt;&gt;"",tblLoan[[#This Row],[BEGINNING BALANCE]]*(InterestRate/PaymentsPerYear),"")</calculatedColumnFormula>
    </tableColumn>
    <tableColumn id="9" name="ENDING BALANCE" dataDxfId="27">
      <calculatedColumnFormula>IF(tblLoan[[#This Row],[PMT NO]]&lt;&gt;"",IF(tblLoan[[#This Row],[SCHEDULED PAYMENT]]+tblLoan[[#This Row],[EXTRA PAYMENT]]&lt;=tblLoan[[#This Row],[BEGINNING BALANCE]],tblLoan[[#This Row],[BEGINNING BALANCE]]-tblLoan[[#This Row],[PRINCIPAL]],0),"")</calculatedColumnFormula>
    </tableColumn>
    <tableColumn id="10" name="CUMULATIVE INTEREST" dataDxfId="26">
      <calculatedColumnFormula>IF(tblLoan[[#This Row],[PMT NO]]&lt;&gt;"",SUM(INDEX(tblLoan[INTEREST],1,1):tblLoan[[#This Row],[INTEREST]]),"")</calculatedColumnFormula>
    </tableColumn>
  </tableColumns>
  <tableStyleInfo name="Loan Amortization Schedule" showFirstColumn="0" showLastColumn="0" showRowStripes="1" showColumnStripes="0"/>
  <extLst>
    <ext xmlns:x14="http://schemas.microsoft.com/office/spreadsheetml/2009/9/main" uri="{504A1905-F514-4f6f-8877-14C23A59335A}">
      <x14:table altText="Loan Schedule" altTextSummary="Information will appear here by formulas by what info you fill in up top.  Don't change these formulas."/>
    </ext>
  </extLst>
</table>
</file>

<file path=xl/tables/table2.xml><?xml version="1.0" encoding="utf-8"?>
<table xmlns="http://schemas.openxmlformats.org/spreadsheetml/2006/main" id="2" name="tblLoan3" displayName="tblLoan3" ref="A12:J372" totalsRowShown="0" headerRowDxfId="24" dataDxfId="23">
  <tableColumns count="10">
    <tableColumn id="1" name="PMT NO" dataDxfId="22">
      <calculatedColumnFormula>IF(LoanIsGood,IF(ROW()-ROW(tblLoan3[[#Headers],[PMT NO]])&gt;ScheduledNumberOfPayments,"",ROW()-ROW(tblLoan3[[#Headers],[PMT NO]])),"")</calculatedColumnFormula>
    </tableColumn>
    <tableColumn id="2" name="PAYMENT DATE" dataDxfId="21">
      <calculatedColumnFormula>IF(tblLoan3[[#This Row],[PMT NO]]&lt;&gt;"",EOMONTH(LoanStartDate,ROW(tblLoan3[[#This Row],[PMT NO]])-ROW(tblLoan3[[#Headers],[PMT NO]])-2)+DAY(LoanStartDate),"")</calculatedColumnFormula>
    </tableColumn>
    <tableColumn id="3" name="BEGINNING BALANCE" dataDxfId="20">
      <calculatedColumnFormula>IF(tblLoan3[[#This Row],[PMT NO]]&lt;&gt;"",IF(ROW()-ROW(tblLoan3[[#Headers],[BEGINNING BALANCE]])=1,LoanAmount,INDEX(tblLoan3[ENDING BALANCE],ROW()-ROW(tblLoan3[[#Headers],[BEGINNING BALANCE]])-1)),"")</calculatedColumnFormula>
    </tableColumn>
    <tableColumn id="4" name="SCHEDULED PAYMENT" dataDxfId="19">
      <calculatedColumnFormula>IF(tblLoan3[[#This Row],[PMT NO]]&lt;&gt;"",ScheduledPayment,"")</calculatedColumnFormula>
    </tableColumn>
    <tableColumn id="5" name="EXTRA PAYMENT" dataDxfId="18">
      <calculatedColumnFormula>IF(tblLoan3[[#This Row],[PMT NO]]&lt;&gt;"",IF(tblLoan3[[#This Row],[SCHEDULED PAYMENT]]+ExtraPayments&lt;tblLoan3[[#This Row],[BEGINNING BALANCE]],ExtraPayments,IF(tblLoan3[[#This Row],[BEGINNING BALANCE]]-tblLoan3[[#This Row],[SCHEDULED PAYMENT]]&gt;0,tblLoan3[[#This Row],[BEGINNING BALANCE]]-tblLoan3[[#This Row],[SCHEDULED PAYMENT]],0)),"")</calculatedColumnFormula>
    </tableColumn>
    <tableColumn id="6" name="TOTAL PAYMENT" dataDxfId="17">
      <calculatedColumnFormula>IF(tblLoan3[[#This Row],[PMT NO]]&lt;&gt;"",IF(tblLoan3[[#This Row],[SCHEDULED PAYMENT]]+tblLoan3[[#This Row],[EXTRA PAYMENT]]&lt;=tblLoan3[[#This Row],[BEGINNING BALANCE]],tblLoan3[[#This Row],[SCHEDULED PAYMENT]]+tblLoan3[[#This Row],[EXTRA PAYMENT]],tblLoan3[[#This Row],[BEGINNING BALANCE]]),"")</calculatedColumnFormula>
    </tableColumn>
    <tableColumn id="7" name="PRINCIPAL" dataDxfId="16">
      <calculatedColumnFormula>IF(tblLoan3[[#This Row],[PMT NO]]&lt;&gt;"",tblLoan3[[#This Row],[TOTAL PAYMENT]]-tblLoan3[[#This Row],[INTEREST]],"")</calculatedColumnFormula>
    </tableColumn>
    <tableColumn id="8" name="INTEREST" dataDxfId="15">
      <calculatedColumnFormula>IF(tblLoan3[[#This Row],[PMT NO]]&lt;&gt;"",tblLoan3[[#This Row],[BEGINNING BALANCE]]*(InterestRate/PaymentsPerYear),"")</calculatedColumnFormula>
    </tableColumn>
    <tableColumn id="9" name="ENDING BALANCE" dataDxfId="14">
      <calculatedColumnFormula>IF(tblLoan3[[#This Row],[PMT NO]]&lt;&gt;"",IF(tblLoan3[[#This Row],[SCHEDULED PAYMENT]]+tblLoan3[[#This Row],[EXTRA PAYMENT]]&lt;=tblLoan3[[#This Row],[BEGINNING BALANCE]],tblLoan3[[#This Row],[BEGINNING BALANCE]]-tblLoan3[[#This Row],[PRINCIPAL]],0),"")</calculatedColumnFormula>
    </tableColumn>
    <tableColumn id="10" name="CUMULATIVE INTEREST" dataDxfId="13">
      <calculatedColumnFormula>IF(tblLoan3[[#This Row],[PMT NO]]&lt;&gt;"",SUM(INDEX(tblLoan3[INTEREST],1,1):tblLoan3[[#This Row],[INTEREST]]),"")</calculatedColumnFormula>
    </tableColumn>
  </tableColumns>
  <tableStyleInfo name="Loan Amortization Schedule" showFirstColumn="0" showLastColumn="0" showRowStripes="1" showColumnStripes="0"/>
  <extLst>
    <ext xmlns:x14="http://schemas.microsoft.com/office/spreadsheetml/2009/9/main" uri="{504A1905-F514-4f6f-8877-14C23A59335A}">
      <x14:table altText="Loan Schedule" altTextSummary="Information will appear here by formulas by what info you fill in up top.  Don't change these formulas."/>
    </ext>
  </extLst>
</table>
</file>

<file path=xl/tables/table3.xml><?xml version="1.0" encoding="utf-8"?>
<table xmlns="http://schemas.openxmlformats.org/spreadsheetml/2006/main" id="3" name="tblLoan34" displayName="tblLoan34" ref="A12:J372" totalsRowShown="0" headerRowDxfId="11" dataDxfId="10">
  <tableColumns count="10">
    <tableColumn id="1" name="PMT NO" dataDxfId="9">
      <calculatedColumnFormula>IF(LoanIsGood,IF(ROW()-ROW(tblLoan34[[#Headers],[PMT NO]])&gt;ScheduledNumberOfPayments,"",ROW()-ROW(tblLoan34[[#Headers],[PMT NO]])),"")</calculatedColumnFormula>
    </tableColumn>
    <tableColumn id="2" name="PAYMENT DATE" dataDxfId="8">
      <calculatedColumnFormula>IF(tblLoan34[[#This Row],[PMT NO]]&lt;&gt;"",EOMONTH(LoanStartDate,ROW(tblLoan34[[#This Row],[PMT NO]])-ROW(tblLoan34[[#Headers],[PMT NO]])-2)+DAY(LoanStartDate),"")</calculatedColumnFormula>
    </tableColumn>
    <tableColumn id="3" name="BEGINNING BALANCE" dataDxfId="7">
      <calculatedColumnFormula>IF(tblLoan34[[#This Row],[PMT NO]]&lt;&gt;"",IF(ROW()-ROW(tblLoan34[[#Headers],[BEGINNING BALANCE]])=1,LoanAmount,INDEX(tblLoan34[ENDING BALANCE],ROW()-ROW(tblLoan34[[#Headers],[BEGINNING BALANCE]])-1)),"")</calculatedColumnFormula>
    </tableColumn>
    <tableColumn id="4" name="SCHEDULED PAYMENT" dataDxfId="6">
      <calculatedColumnFormula>IF(tblLoan34[[#This Row],[PMT NO]]&lt;&gt;"",ScheduledPayment,"")</calculatedColumnFormula>
    </tableColumn>
    <tableColumn id="5" name="EXTRA PAYMENT" dataDxfId="5">
      <calculatedColumnFormula>IF(tblLoan34[[#This Row],[PMT NO]]&lt;&gt;"",IF(tblLoan34[[#This Row],[SCHEDULED PAYMENT]]+ExtraPayments&lt;tblLoan34[[#This Row],[BEGINNING BALANCE]],ExtraPayments,IF(tblLoan34[[#This Row],[BEGINNING BALANCE]]-tblLoan34[[#This Row],[SCHEDULED PAYMENT]]&gt;0,tblLoan34[[#This Row],[BEGINNING BALANCE]]-tblLoan34[[#This Row],[SCHEDULED PAYMENT]],0)),"")</calculatedColumnFormula>
    </tableColumn>
    <tableColumn id="6" name="TOTAL PAYMENT" dataDxfId="4">
      <calculatedColumnFormula>IF(tblLoan34[[#This Row],[PMT NO]]&lt;&gt;"",IF(tblLoan34[[#This Row],[SCHEDULED PAYMENT]]+tblLoan34[[#This Row],[EXTRA PAYMENT]]&lt;=tblLoan34[[#This Row],[BEGINNING BALANCE]],tblLoan34[[#This Row],[SCHEDULED PAYMENT]]+tblLoan34[[#This Row],[EXTRA PAYMENT]],tblLoan34[[#This Row],[BEGINNING BALANCE]]),"")</calculatedColumnFormula>
    </tableColumn>
    <tableColumn id="7" name="PRINCIPAL" dataDxfId="3">
      <calculatedColumnFormula>IF(tblLoan34[[#This Row],[PMT NO]]&lt;&gt;"",tblLoan34[[#This Row],[TOTAL PAYMENT]]-tblLoan34[[#This Row],[INTEREST]],"")</calculatedColumnFormula>
    </tableColumn>
    <tableColumn id="8" name="INTEREST" dataDxfId="2">
      <calculatedColumnFormula>IF(tblLoan34[[#This Row],[PMT NO]]&lt;&gt;"",tblLoan34[[#This Row],[BEGINNING BALANCE]]*(InterestRate/PaymentsPerYear),"")</calculatedColumnFormula>
    </tableColumn>
    <tableColumn id="9" name="ENDING BALANCE" dataDxfId="1">
      <calculatedColumnFormula>IF(tblLoan34[[#This Row],[PMT NO]]&lt;&gt;"",IF(tblLoan34[[#This Row],[SCHEDULED PAYMENT]]+tblLoan34[[#This Row],[EXTRA PAYMENT]]&lt;=tblLoan34[[#This Row],[BEGINNING BALANCE]],tblLoan34[[#This Row],[BEGINNING BALANCE]]-tblLoan34[[#This Row],[PRINCIPAL]],0),"")</calculatedColumnFormula>
    </tableColumn>
    <tableColumn id="10" name="CUMULATIVE INTEREST" dataDxfId="0">
      <calculatedColumnFormula>IF(tblLoan34[[#This Row],[PMT NO]]&lt;&gt;"",SUM(INDEX(tblLoan34[INTEREST],1,1):tblLoan34[[#This Row],[INTEREST]]),"")</calculatedColumnFormula>
    </tableColumn>
  </tableColumns>
  <tableStyleInfo name="Loan Amortization Schedule" showFirstColumn="0" showLastColumn="0" showRowStripes="1" showColumnStripes="0"/>
  <extLst>
    <ext xmlns:x14="http://schemas.microsoft.com/office/spreadsheetml/2009/9/main" uri="{504A1905-F514-4f6f-8877-14C23A59335A}">
      <x14:table altText="Loan Schedule" altTextSummary="Information will appear here by formulas by what info you fill in up top.  Don't change these formula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zoomScaleNormal="100" workbookViewId="0">
      <pane xSplit="1" ySplit="2" topLeftCell="D4" activePane="bottomRight" state="frozen"/>
      <selection activeCell="G29" sqref="G28:G29"/>
      <selection pane="topRight" activeCell="G29" sqref="G28:G29"/>
      <selection pane="bottomLeft" activeCell="G29" sqref="G28:G29"/>
      <selection pane="bottomRight" activeCell="G29" sqref="G28:G29"/>
    </sheetView>
  </sheetViews>
  <sheetFormatPr defaultColWidth="9.140625" defaultRowHeight="12.75" x14ac:dyDescent="0.2"/>
  <cols>
    <col min="1" max="1" width="29" style="49" customWidth="1"/>
    <col min="2" max="3" width="10.5703125" style="49" bestFit="1" customWidth="1"/>
    <col min="4" max="13" width="10.28515625" style="49" bestFit="1" customWidth="1"/>
    <col min="14" max="14" width="11" style="49" customWidth="1"/>
    <col min="15" max="15" width="10.85546875" style="49" bestFit="1" customWidth="1"/>
    <col min="16" max="16" width="10.5703125" style="49" bestFit="1" customWidth="1"/>
    <col min="17" max="17" width="10.42578125" style="49" customWidth="1"/>
    <col min="18" max="18" width="11.42578125" style="49" customWidth="1"/>
    <col min="19" max="16384" width="9.140625" style="49"/>
  </cols>
  <sheetData>
    <row r="1" spans="1:19" x14ac:dyDescent="0.2">
      <c r="A1" s="48" t="s">
        <v>118</v>
      </c>
      <c r="B1" s="49">
        <v>2015</v>
      </c>
    </row>
    <row r="2" spans="1:19" ht="25.9" customHeight="1" x14ac:dyDescent="0.2">
      <c r="B2" s="55" t="s">
        <v>79</v>
      </c>
      <c r="C2" s="56" t="s">
        <v>65</v>
      </c>
      <c r="D2" s="56" t="s">
        <v>66</v>
      </c>
      <c r="E2" s="56" t="s">
        <v>67</v>
      </c>
      <c r="F2" s="56" t="s">
        <v>68</v>
      </c>
      <c r="G2" s="56" t="s">
        <v>69</v>
      </c>
      <c r="H2" s="56" t="s">
        <v>70</v>
      </c>
      <c r="I2" s="56" t="s">
        <v>71</v>
      </c>
      <c r="J2" s="56" t="s">
        <v>72</v>
      </c>
      <c r="K2" s="56" t="s">
        <v>73</v>
      </c>
      <c r="L2" s="56" t="s">
        <v>74</v>
      </c>
      <c r="M2" s="56" t="s">
        <v>75</v>
      </c>
      <c r="N2" s="52" t="s">
        <v>76</v>
      </c>
      <c r="O2" s="53" t="s">
        <v>117</v>
      </c>
      <c r="P2" s="52" t="s">
        <v>77</v>
      </c>
      <c r="Q2" s="52" t="s">
        <v>80</v>
      </c>
      <c r="R2" s="53" t="s">
        <v>78</v>
      </c>
    </row>
    <row r="3" spans="1:19" ht="15" x14ac:dyDescent="0.25">
      <c r="A3" s="27" t="str">
        <f>'2016'!A53</f>
        <v>Homeowner's Association</v>
      </c>
      <c r="B3" s="50">
        <v>0</v>
      </c>
      <c r="C3" s="58">
        <f>+'2016'!C53</f>
        <v>0</v>
      </c>
      <c r="D3" s="58">
        <f>+C3</f>
        <v>0</v>
      </c>
      <c r="E3" s="58">
        <f t="shared" ref="E3:N3" si="0">+D3</f>
        <v>0</v>
      </c>
      <c r="F3" s="58">
        <f t="shared" si="0"/>
        <v>0</v>
      </c>
      <c r="G3" s="58">
        <f t="shared" si="0"/>
        <v>0</v>
      </c>
      <c r="H3" s="58">
        <f t="shared" si="0"/>
        <v>0</v>
      </c>
      <c r="I3" s="58">
        <f t="shared" si="0"/>
        <v>0</v>
      </c>
      <c r="J3" s="58">
        <f t="shared" si="0"/>
        <v>0</v>
      </c>
      <c r="K3" s="58">
        <f t="shared" si="0"/>
        <v>0</v>
      </c>
      <c r="L3" s="58">
        <f t="shared" si="0"/>
        <v>0</v>
      </c>
      <c r="M3" s="58">
        <f t="shared" si="0"/>
        <v>0</v>
      </c>
      <c r="N3" s="58">
        <f t="shared" si="0"/>
        <v>0</v>
      </c>
      <c r="O3" s="50">
        <f>SUM(C3:N3)</f>
        <v>0</v>
      </c>
      <c r="P3" s="57">
        <f t="shared" ref="P3:P19" si="1">+O23</f>
        <v>0</v>
      </c>
      <c r="Q3" s="50">
        <f>+O3-P3</f>
        <v>0</v>
      </c>
      <c r="R3" s="57">
        <f>(+B3+O3)-P3</f>
        <v>0</v>
      </c>
      <c r="S3" s="59" t="str">
        <f>IF(O3='2016'!B53,"","error")</f>
        <v/>
      </c>
    </row>
    <row r="4" spans="1:19" ht="15" x14ac:dyDescent="0.25">
      <c r="A4" s="27" t="str">
        <f>'2016'!A54</f>
        <v>Car Insurance</v>
      </c>
      <c r="B4" s="50">
        <v>0</v>
      </c>
      <c r="C4" s="58">
        <f>+'2016'!C54</f>
        <v>0</v>
      </c>
      <c r="D4" s="58">
        <f t="shared" ref="D4:N19" si="2">+C4</f>
        <v>0</v>
      </c>
      <c r="E4" s="58">
        <f t="shared" si="2"/>
        <v>0</v>
      </c>
      <c r="F4" s="58">
        <f t="shared" si="2"/>
        <v>0</v>
      </c>
      <c r="G4" s="58">
        <f t="shared" si="2"/>
        <v>0</v>
      </c>
      <c r="H4" s="58">
        <f t="shared" si="2"/>
        <v>0</v>
      </c>
      <c r="I4" s="58">
        <f t="shared" si="2"/>
        <v>0</v>
      </c>
      <c r="J4" s="58">
        <f t="shared" si="2"/>
        <v>0</v>
      </c>
      <c r="K4" s="58">
        <f t="shared" si="2"/>
        <v>0</v>
      </c>
      <c r="L4" s="58">
        <f t="shared" si="2"/>
        <v>0</v>
      </c>
      <c r="M4" s="58">
        <f t="shared" si="2"/>
        <v>0</v>
      </c>
      <c r="N4" s="58">
        <f t="shared" si="2"/>
        <v>0</v>
      </c>
      <c r="O4" s="50">
        <f>SUM(C4:N4)</f>
        <v>0</v>
      </c>
      <c r="P4" s="57">
        <f t="shared" si="1"/>
        <v>0</v>
      </c>
      <c r="Q4" s="50">
        <f>+O4-P4</f>
        <v>0</v>
      </c>
      <c r="R4" s="57">
        <f>(+B4+O4)-P4</f>
        <v>0</v>
      </c>
      <c r="S4" s="59" t="str">
        <f>IF(O4='2016'!B54,"","error")</f>
        <v/>
      </c>
    </row>
    <row r="5" spans="1:19" ht="15" x14ac:dyDescent="0.25">
      <c r="A5" s="27" t="str">
        <f>'2016'!A55</f>
        <v>Car Maintenance</v>
      </c>
      <c r="B5" s="50">
        <v>0</v>
      </c>
      <c r="C5" s="58">
        <f>+'2016'!C55</f>
        <v>0</v>
      </c>
      <c r="D5" s="58">
        <f t="shared" si="2"/>
        <v>0</v>
      </c>
      <c r="E5" s="58">
        <f t="shared" si="2"/>
        <v>0</v>
      </c>
      <c r="F5" s="58">
        <f t="shared" si="2"/>
        <v>0</v>
      </c>
      <c r="G5" s="58">
        <f t="shared" si="2"/>
        <v>0</v>
      </c>
      <c r="H5" s="58">
        <f t="shared" si="2"/>
        <v>0</v>
      </c>
      <c r="I5" s="58">
        <f t="shared" si="2"/>
        <v>0</v>
      </c>
      <c r="J5" s="58">
        <f t="shared" si="2"/>
        <v>0</v>
      </c>
      <c r="K5" s="58">
        <f t="shared" si="2"/>
        <v>0</v>
      </c>
      <c r="L5" s="58">
        <f t="shared" si="2"/>
        <v>0</v>
      </c>
      <c r="M5" s="58">
        <f t="shared" si="2"/>
        <v>0</v>
      </c>
      <c r="N5" s="58">
        <f t="shared" si="2"/>
        <v>0</v>
      </c>
      <c r="O5" s="50">
        <f>SUM(C5:N5)</f>
        <v>0</v>
      </c>
      <c r="P5" s="57">
        <f t="shared" si="1"/>
        <v>0</v>
      </c>
      <c r="Q5" s="50">
        <f t="shared" ref="Q5:Q19" si="3">+O5-P5</f>
        <v>0</v>
      </c>
      <c r="R5" s="57">
        <f t="shared" ref="R5:R11" si="4">(+B5+O5)-P5</f>
        <v>0</v>
      </c>
      <c r="S5" s="59" t="str">
        <f>IF(O5='2016'!B55,"","error")</f>
        <v/>
      </c>
    </row>
    <row r="6" spans="1:19" ht="15" x14ac:dyDescent="0.25">
      <c r="A6" s="27" t="str">
        <f>'2016'!A56</f>
        <v>Avalon Tax</v>
      </c>
      <c r="B6" s="50">
        <v>0</v>
      </c>
      <c r="C6" s="58">
        <f>+'2016'!C56</f>
        <v>0</v>
      </c>
      <c r="D6" s="58">
        <f t="shared" si="2"/>
        <v>0</v>
      </c>
      <c r="E6" s="58">
        <f t="shared" si="2"/>
        <v>0</v>
      </c>
      <c r="F6" s="58">
        <f t="shared" si="2"/>
        <v>0</v>
      </c>
      <c r="G6" s="58">
        <f t="shared" si="2"/>
        <v>0</v>
      </c>
      <c r="H6" s="58">
        <f t="shared" si="2"/>
        <v>0</v>
      </c>
      <c r="I6" s="58">
        <f t="shared" si="2"/>
        <v>0</v>
      </c>
      <c r="J6" s="58">
        <f t="shared" si="2"/>
        <v>0</v>
      </c>
      <c r="K6" s="58">
        <f t="shared" si="2"/>
        <v>0</v>
      </c>
      <c r="L6" s="58">
        <f t="shared" si="2"/>
        <v>0</v>
      </c>
      <c r="M6" s="58">
        <f t="shared" si="2"/>
        <v>0</v>
      </c>
      <c r="N6" s="58">
        <f t="shared" si="2"/>
        <v>0</v>
      </c>
      <c r="O6" s="50">
        <f>SUM(C6:N6)</f>
        <v>0</v>
      </c>
      <c r="P6" s="57">
        <f t="shared" si="1"/>
        <v>0</v>
      </c>
      <c r="Q6" s="50">
        <f t="shared" si="3"/>
        <v>0</v>
      </c>
      <c r="R6" s="57">
        <f t="shared" si="4"/>
        <v>0</v>
      </c>
      <c r="S6" s="59" t="str">
        <f>IF(O6='2016'!B56,"","error")</f>
        <v/>
      </c>
    </row>
    <row r="7" spans="1:19" ht="15" x14ac:dyDescent="0.25">
      <c r="A7" s="27" t="str">
        <f>'2016'!A57</f>
        <v>Holiday (Food/Décor)</v>
      </c>
      <c r="B7" s="50">
        <v>0</v>
      </c>
      <c r="C7" s="58">
        <f>+'2016'!C57</f>
        <v>0</v>
      </c>
      <c r="D7" s="58">
        <f t="shared" si="2"/>
        <v>0</v>
      </c>
      <c r="E7" s="58">
        <f t="shared" si="2"/>
        <v>0</v>
      </c>
      <c r="F7" s="58">
        <f t="shared" si="2"/>
        <v>0</v>
      </c>
      <c r="G7" s="58">
        <f t="shared" si="2"/>
        <v>0</v>
      </c>
      <c r="H7" s="58">
        <f t="shared" si="2"/>
        <v>0</v>
      </c>
      <c r="I7" s="58">
        <f t="shared" si="2"/>
        <v>0</v>
      </c>
      <c r="J7" s="58">
        <f t="shared" si="2"/>
        <v>0</v>
      </c>
      <c r="K7" s="58">
        <f t="shared" si="2"/>
        <v>0</v>
      </c>
      <c r="L7" s="58">
        <f t="shared" si="2"/>
        <v>0</v>
      </c>
      <c r="M7" s="58">
        <f t="shared" si="2"/>
        <v>0</v>
      </c>
      <c r="N7" s="58">
        <f t="shared" si="2"/>
        <v>0</v>
      </c>
      <c r="O7" s="50">
        <f t="shared" ref="O7:O19" si="5">SUM(C7:N7)</f>
        <v>0</v>
      </c>
      <c r="P7" s="57">
        <f t="shared" si="1"/>
        <v>0</v>
      </c>
      <c r="Q7" s="50">
        <f t="shared" si="3"/>
        <v>0</v>
      </c>
      <c r="R7" s="57">
        <f t="shared" si="4"/>
        <v>0</v>
      </c>
      <c r="S7" s="59" t="str">
        <f>IF(O7='2016'!B57,"","error")</f>
        <v/>
      </c>
    </row>
    <row r="8" spans="1:19" ht="15" x14ac:dyDescent="0.25">
      <c r="A8" s="27" t="str">
        <f>'2016'!A58</f>
        <v>Birthday Gifts</v>
      </c>
      <c r="B8" s="50">
        <v>0</v>
      </c>
      <c r="C8" s="58">
        <f>+'2016'!C58</f>
        <v>0</v>
      </c>
      <c r="D8" s="58">
        <f t="shared" si="2"/>
        <v>0</v>
      </c>
      <c r="E8" s="58">
        <f t="shared" si="2"/>
        <v>0</v>
      </c>
      <c r="F8" s="58">
        <f t="shared" si="2"/>
        <v>0</v>
      </c>
      <c r="G8" s="58">
        <f t="shared" si="2"/>
        <v>0</v>
      </c>
      <c r="H8" s="58">
        <f t="shared" si="2"/>
        <v>0</v>
      </c>
      <c r="I8" s="58">
        <f t="shared" si="2"/>
        <v>0</v>
      </c>
      <c r="J8" s="58">
        <f t="shared" si="2"/>
        <v>0</v>
      </c>
      <c r="K8" s="58">
        <f t="shared" si="2"/>
        <v>0</v>
      </c>
      <c r="L8" s="58">
        <f t="shared" si="2"/>
        <v>0</v>
      </c>
      <c r="M8" s="58">
        <f t="shared" si="2"/>
        <v>0</v>
      </c>
      <c r="N8" s="58">
        <f t="shared" si="2"/>
        <v>0</v>
      </c>
      <c r="O8" s="50">
        <f t="shared" si="5"/>
        <v>0</v>
      </c>
      <c r="P8" s="57">
        <f t="shared" si="1"/>
        <v>0</v>
      </c>
      <c r="Q8" s="50">
        <f t="shared" si="3"/>
        <v>0</v>
      </c>
      <c r="R8" s="57">
        <f t="shared" si="4"/>
        <v>0</v>
      </c>
      <c r="S8" s="59" t="str">
        <f>IF(O8='2016'!B58,"","error")</f>
        <v/>
      </c>
    </row>
    <row r="9" spans="1:19" ht="12" customHeight="1" x14ac:dyDescent="0.25">
      <c r="A9" s="27" t="str">
        <f>'2016'!A59</f>
        <v>Christmas Gifts</v>
      </c>
      <c r="B9" s="50">
        <v>0</v>
      </c>
      <c r="C9" s="58">
        <f>+'2016'!C59</f>
        <v>0</v>
      </c>
      <c r="D9" s="58">
        <f t="shared" si="2"/>
        <v>0</v>
      </c>
      <c r="E9" s="58">
        <f t="shared" si="2"/>
        <v>0</v>
      </c>
      <c r="F9" s="58">
        <f t="shared" si="2"/>
        <v>0</v>
      </c>
      <c r="G9" s="58">
        <f t="shared" si="2"/>
        <v>0</v>
      </c>
      <c r="H9" s="58">
        <f t="shared" si="2"/>
        <v>0</v>
      </c>
      <c r="I9" s="58">
        <f t="shared" si="2"/>
        <v>0</v>
      </c>
      <c r="J9" s="58">
        <f t="shared" si="2"/>
        <v>0</v>
      </c>
      <c r="K9" s="58">
        <f t="shared" si="2"/>
        <v>0</v>
      </c>
      <c r="L9" s="58">
        <f t="shared" si="2"/>
        <v>0</v>
      </c>
      <c r="M9" s="58">
        <f t="shared" si="2"/>
        <v>0</v>
      </c>
      <c r="N9" s="58">
        <f t="shared" si="2"/>
        <v>0</v>
      </c>
      <c r="O9" s="50">
        <f t="shared" si="5"/>
        <v>0</v>
      </c>
      <c r="P9" s="57">
        <f t="shared" si="1"/>
        <v>0</v>
      </c>
      <c r="Q9" s="50">
        <f t="shared" si="3"/>
        <v>0</v>
      </c>
      <c r="R9" s="57">
        <f t="shared" si="4"/>
        <v>0</v>
      </c>
      <c r="S9" s="59" t="str">
        <f>IF(O9='2016'!B59,"","error")</f>
        <v/>
      </c>
    </row>
    <row r="10" spans="1:19" ht="12" customHeight="1" x14ac:dyDescent="0.25">
      <c r="A10" s="27" t="str">
        <f>'2016'!A60</f>
        <v>Emergency</v>
      </c>
      <c r="B10" s="50">
        <v>0</v>
      </c>
      <c r="C10" s="58">
        <f>+'2016'!C60</f>
        <v>0</v>
      </c>
      <c r="D10" s="58">
        <f t="shared" si="2"/>
        <v>0</v>
      </c>
      <c r="E10" s="58">
        <f t="shared" si="2"/>
        <v>0</v>
      </c>
      <c r="F10" s="58">
        <f t="shared" si="2"/>
        <v>0</v>
      </c>
      <c r="G10" s="58">
        <f t="shared" si="2"/>
        <v>0</v>
      </c>
      <c r="H10" s="58">
        <f t="shared" si="2"/>
        <v>0</v>
      </c>
      <c r="I10" s="58">
        <f t="shared" si="2"/>
        <v>0</v>
      </c>
      <c r="J10" s="58">
        <f t="shared" si="2"/>
        <v>0</v>
      </c>
      <c r="K10" s="58">
        <f t="shared" si="2"/>
        <v>0</v>
      </c>
      <c r="L10" s="58">
        <f t="shared" si="2"/>
        <v>0</v>
      </c>
      <c r="M10" s="58">
        <f t="shared" si="2"/>
        <v>0</v>
      </c>
      <c r="N10" s="58">
        <f t="shared" si="2"/>
        <v>0</v>
      </c>
      <c r="O10" s="50">
        <f t="shared" si="5"/>
        <v>0</v>
      </c>
      <c r="P10" s="57">
        <f t="shared" si="1"/>
        <v>0</v>
      </c>
      <c r="Q10" s="50">
        <f t="shared" si="3"/>
        <v>0</v>
      </c>
      <c r="R10" s="57">
        <f t="shared" si="4"/>
        <v>0</v>
      </c>
      <c r="S10" s="59" t="str">
        <f>IF(O10='2016'!B60,"","error")</f>
        <v/>
      </c>
    </row>
    <row r="11" spans="1:19" ht="12" customHeight="1" x14ac:dyDescent="0.25">
      <c r="A11" s="27" t="str">
        <f>'2016'!A61</f>
        <v>Car Fund</v>
      </c>
      <c r="B11" s="50">
        <v>0</v>
      </c>
      <c r="C11" s="58">
        <f>+'2016'!C61</f>
        <v>0</v>
      </c>
      <c r="D11" s="58">
        <f t="shared" si="2"/>
        <v>0</v>
      </c>
      <c r="E11" s="58">
        <f t="shared" si="2"/>
        <v>0</v>
      </c>
      <c r="F11" s="58">
        <f t="shared" si="2"/>
        <v>0</v>
      </c>
      <c r="G11" s="58">
        <f t="shared" si="2"/>
        <v>0</v>
      </c>
      <c r="H11" s="58">
        <f t="shared" si="2"/>
        <v>0</v>
      </c>
      <c r="I11" s="58">
        <f t="shared" si="2"/>
        <v>0</v>
      </c>
      <c r="J11" s="58">
        <f t="shared" si="2"/>
        <v>0</v>
      </c>
      <c r="K11" s="58">
        <f t="shared" si="2"/>
        <v>0</v>
      </c>
      <c r="L11" s="58">
        <f t="shared" si="2"/>
        <v>0</v>
      </c>
      <c r="M11" s="58">
        <f t="shared" si="2"/>
        <v>0</v>
      </c>
      <c r="N11" s="58">
        <f t="shared" si="2"/>
        <v>0</v>
      </c>
      <c r="O11" s="50">
        <f t="shared" si="5"/>
        <v>0</v>
      </c>
      <c r="P11" s="57">
        <f t="shared" si="1"/>
        <v>0</v>
      </c>
      <c r="Q11" s="50">
        <f t="shared" si="3"/>
        <v>0</v>
      </c>
      <c r="R11" s="57">
        <f t="shared" si="4"/>
        <v>0</v>
      </c>
      <c r="S11" s="59" t="str">
        <f>IF(O11='2016'!B61,"","error")</f>
        <v/>
      </c>
    </row>
    <row r="12" spans="1:19" ht="12" customHeight="1" x14ac:dyDescent="0.25">
      <c r="A12" s="27" t="str">
        <f>'2016'!A62</f>
        <v>Vacation</v>
      </c>
      <c r="B12" s="50">
        <v>0</v>
      </c>
      <c r="C12" s="58">
        <f>+'2016'!C62</f>
        <v>0</v>
      </c>
      <c r="D12" s="58">
        <f t="shared" si="2"/>
        <v>0</v>
      </c>
      <c r="E12" s="58">
        <f t="shared" si="2"/>
        <v>0</v>
      </c>
      <c r="F12" s="58">
        <f t="shared" si="2"/>
        <v>0</v>
      </c>
      <c r="G12" s="58">
        <f t="shared" si="2"/>
        <v>0</v>
      </c>
      <c r="H12" s="58">
        <f t="shared" si="2"/>
        <v>0</v>
      </c>
      <c r="I12" s="58">
        <f t="shared" si="2"/>
        <v>0</v>
      </c>
      <c r="J12" s="58">
        <f t="shared" si="2"/>
        <v>0</v>
      </c>
      <c r="K12" s="58">
        <f t="shared" si="2"/>
        <v>0</v>
      </c>
      <c r="L12" s="58">
        <f t="shared" si="2"/>
        <v>0</v>
      </c>
      <c r="M12" s="58">
        <f t="shared" si="2"/>
        <v>0</v>
      </c>
      <c r="N12" s="58">
        <f t="shared" si="2"/>
        <v>0</v>
      </c>
      <c r="O12" s="50">
        <f t="shared" si="5"/>
        <v>0</v>
      </c>
      <c r="P12" s="57">
        <f t="shared" si="1"/>
        <v>0</v>
      </c>
      <c r="Q12" s="50">
        <f t="shared" si="3"/>
        <v>0</v>
      </c>
      <c r="R12" s="57">
        <f>(+B12+O12)-P12</f>
        <v>0</v>
      </c>
      <c r="S12" s="59" t="str">
        <f>IF(O12='2016'!B62,"","error")</f>
        <v/>
      </c>
    </row>
    <row r="13" spans="1:19" ht="12" customHeight="1" x14ac:dyDescent="0.25">
      <c r="A13" s="27" t="str">
        <f>'2016'!A63</f>
        <v>Kids Activities/Sports</v>
      </c>
      <c r="B13" s="50">
        <v>0</v>
      </c>
      <c r="C13" s="58">
        <f>+'2016'!C63</f>
        <v>0</v>
      </c>
      <c r="D13" s="58">
        <f t="shared" si="2"/>
        <v>0</v>
      </c>
      <c r="E13" s="58">
        <f t="shared" si="2"/>
        <v>0</v>
      </c>
      <c r="F13" s="58">
        <f t="shared" si="2"/>
        <v>0</v>
      </c>
      <c r="G13" s="58">
        <f t="shared" si="2"/>
        <v>0</v>
      </c>
      <c r="H13" s="58">
        <f t="shared" si="2"/>
        <v>0</v>
      </c>
      <c r="I13" s="58">
        <f t="shared" si="2"/>
        <v>0</v>
      </c>
      <c r="J13" s="58">
        <f t="shared" si="2"/>
        <v>0</v>
      </c>
      <c r="K13" s="58">
        <f t="shared" si="2"/>
        <v>0</v>
      </c>
      <c r="L13" s="58">
        <f t="shared" si="2"/>
        <v>0</v>
      </c>
      <c r="M13" s="58">
        <f t="shared" si="2"/>
        <v>0</v>
      </c>
      <c r="N13" s="58">
        <f t="shared" si="2"/>
        <v>0</v>
      </c>
      <c r="O13" s="50">
        <f t="shared" si="5"/>
        <v>0</v>
      </c>
      <c r="P13" s="57">
        <f t="shared" si="1"/>
        <v>0</v>
      </c>
      <c r="Q13" s="50">
        <f t="shared" si="3"/>
        <v>0</v>
      </c>
      <c r="R13" s="57">
        <f t="shared" ref="R13:R19" si="6">(+B13+O13)-P13</f>
        <v>0</v>
      </c>
      <c r="S13" s="59" t="str">
        <f>IF(O13='2016'!B63,"","error")</f>
        <v/>
      </c>
    </row>
    <row r="14" spans="1:19" ht="12" customHeight="1" x14ac:dyDescent="0.25">
      <c r="A14" s="27" t="str">
        <f>'2016'!A64</f>
        <v>Kids</v>
      </c>
      <c r="B14" s="50">
        <v>0</v>
      </c>
      <c r="C14" s="58">
        <f>+'2016'!C64</f>
        <v>0</v>
      </c>
      <c r="D14" s="58">
        <f t="shared" si="2"/>
        <v>0</v>
      </c>
      <c r="E14" s="58">
        <f t="shared" si="2"/>
        <v>0</v>
      </c>
      <c r="F14" s="58">
        <f t="shared" si="2"/>
        <v>0</v>
      </c>
      <c r="G14" s="58">
        <f t="shared" si="2"/>
        <v>0</v>
      </c>
      <c r="H14" s="58">
        <f t="shared" si="2"/>
        <v>0</v>
      </c>
      <c r="I14" s="58">
        <f t="shared" si="2"/>
        <v>0</v>
      </c>
      <c r="J14" s="58">
        <f t="shared" si="2"/>
        <v>0</v>
      </c>
      <c r="K14" s="58">
        <f t="shared" si="2"/>
        <v>0</v>
      </c>
      <c r="L14" s="58">
        <f t="shared" si="2"/>
        <v>0</v>
      </c>
      <c r="M14" s="58">
        <f t="shared" si="2"/>
        <v>0</v>
      </c>
      <c r="N14" s="58">
        <f t="shared" si="2"/>
        <v>0</v>
      </c>
      <c r="O14" s="50">
        <f t="shared" si="5"/>
        <v>0</v>
      </c>
      <c r="P14" s="57">
        <f t="shared" si="1"/>
        <v>0</v>
      </c>
      <c r="Q14" s="50">
        <f t="shared" si="3"/>
        <v>0</v>
      </c>
      <c r="R14" s="57">
        <f t="shared" si="6"/>
        <v>0</v>
      </c>
      <c r="S14" s="59" t="str">
        <f>IF(O14='2016'!B64,"","error")</f>
        <v/>
      </c>
    </row>
    <row r="15" spans="1:19" ht="12.75" customHeight="1" x14ac:dyDescent="0.25">
      <c r="A15" s="27" t="str">
        <f>'2016'!A65</f>
        <v>Home Repair/Furnishings</v>
      </c>
      <c r="B15" s="50">
        <v>0</v>
      </c>
      <c r="C15" s="58">
        <f>+'2016'!C65</f>
        <v>0</v>
      </c>
      <c r="D15" s="58">
        <f t="shared" si="2"/>
        <v>0</v>
      </c>
      <c r="E15" s="58">
        <f t="shared" si="2"/>
        <v>0</v>
      </c>
      <c r="F15" s="58">
        <f t="shared" si="2"/>
        <v>0</v>
      </c>
      <c r="G15" s="58">
        <f t="shared" si="2"/>
        <v>0</v>
      </c>
      <c r="H15" s="58">
        <f t="shared" si="2"/>
        <v>0</v>
      </c>
      <c r="I15" s="58">
        <f t="shared" si="2"/>
        <v>0</v>
      </c>
      <c r="J15" s="58">
        <f t="shared" si="2"/>
        <v>0</v>
      </c>
      <c r="K15" s="58">
        <f t="shared" si="2"/>
        <v>0</v>
      </c>
      <c r="L15" s="58">
        <f t="shared" si="2"/>
        <v>0</v>
      </c>
      <c r="M15" s="58">
        <f t="shared" si="2"/>
        <v>0</v>
      </c>
      <c r="N15" s="58">
        <f t="shared" si="2"/>
        <v>0</v>
      </c>
      <c r="O15" s="50">
        <f t="shared" si="5"/>
        <v>0</v>
      </c>
      <c r="P15" s="57">
        <f t="shared" si="1"/>
        <v>0</v>
      </c>
      <c r="Q15" s="50">
        <f t="shared" si="3"/>
        <v>0</v>
      </c>
      <c r="R15" s="57">
        <f t="shared" si="6"/>
        <v>0</v>
      </c>
      <c r="S15" s="59" t="str">
        <f>IF(O15='2016'!B65,"","error")</f>
        <v/>
      </c>
    </row>
    <row r="16" spans="1:19" ht="12.75" customHeight="1" x14ac:dyDescent="0.25">
      <c r="A16" s="27" t="str">
        <f>'2016'!A66</f>
        <v>Basement Fund</v>
      </c>
      <c r="B16" s="50">
        <v>0</v>
      </c>
      <c r="C16" s="58">
        <f>+'2016'!C66</f>
        <v>0</v>
      </c>
      <c r="D16" s="58">
        <f t="shared" si="2"/>
        <v>0</v>
      </c>
      <c r="E16" s="58">
        <f t="shared" si="2"/>
        <v>0</v>
      </c>
      <c r="F16" s="58">
        <f t="shared" si="2"/>
        <v>0</v>
      </c>
      <c r="G16" s="58">
        <f t="shared" si="2"/>
        <v>0</v>
      </c>
      <c r="H16" s="58">
        <f t="shared" si="2"/>
        <v>0</v>
      </c>
      <c r="I16" s="58">
        <f t="shared" si="2"/>
        <v>0</v>
      </c>
      <c r="J16" s="58">
        <f t="shared" si="2"/>
        <v>0</v>
      </c>
      <c r="K16" s="58">
        <f t="shared" si="2"/>
        <v>0</v>
      </c>
      <c r="L16" s="58">
        <f t="shared" si="2"/>
        <v>0</v>
      </c>
      <c r="M16" s="58">
        <f t="shared" si="2"/>
        <v>0</v>
      </c>
      <c r="N16" s="58">
        <f t="shared" si="2"/>
        <v>0</v>
      </c>
      <c r="O16" s="50">
        <f>SUM(C16:N16)</f>
        <v>0</v>
      </c>
      <c r="P16" s="57">
        <f t="shared" si="1"/>
        <v>0</v>
      </c>
      <c r="Q16" s="50">
        <f>+O16-P16</f>
        <v>0</v>
      </c>
      <c r="R16" s="57">
        <f t="shared" si="6"/>
        <v>0</v>
      </c>
      <c r="S16" s="59" t="str">
        <f>IF(O16='2016'!B66,"","error")</f>
        <v/>
      </c>
    </row>
    <row r="17" spans="1:20" ht="12.75" customHeight="1" x14ac:dyDescent="0.25">
      <c r="A17" s="27" t="str">
        <f>'2016'!A67</f>
        <v xml:space="preserve">Doctor </v>
      </c>
      <c r="B17" s="50">
        <v>0</v>
      </c>
      <c r="C17" s="58">
        <f>+'2016'!C67</f>
        <v>0</v>
      </c>
      <c r="D17" s="58">
        <f t="shared" si="2"/>
        <v>0</v>
      </c>
      <c r="E17" s="58">
        <f t="shared" si="2"/>
        <v>0</v>
      </c>
      <c r="F17" s="58">
        <f t="shared" si="2"/>
        <v>0</v>
      </c>
      <c r="G17" s="58">
        <f t="shared" si="2"/>
        <v>0</v>
      </c>
      <c r="H17" s="58">
        <f t="shared" si="2"/>
        <v>0</v>
      </c>
      <c r="I17" s="58">
        <f t="shared" si="2"/>
        <v>0</v>
      </c>
      <c r="J17" s="58">
        <f t="shared" si="2"/>
        <v>0</v>
      </c>
      <c r="K17" s="58">
        <f t="shared" si="2"/>
        <v>0</v>
      </c>
      <c r="L17" s="58">
        <f t="shared" si="2"/>
        <v>0</v>
      </c>
      <c r="M17" s="58">
        <f t="shared" si="2"/>
        <v>0</v>
      </c>
      <c r="N17" s="58">
        <f t="shared" si="2"/>
        <v>0</v>
      </c>
      <c r="O17" s="50">
        <f t="shared" si="5"/>
        <v>0</v>
      </c>
      <c r="P17" s="57">
        <f t="shared" si="1"/>
        <v>0</v>
      </c>
      <c r="Q17" s="50">
        <f>+O17-P17</f>
        <v>0</v>
      </c>
      <c r="R17" s="57">
        <f t="shared" si="6"/>
        <v>0</v>
      </c>
      <c r="S17" s="59" t="str">
        <f>IF(O17='2016'!B67,"","error")</f>
        <v/>
      </c>
      <c r="T17" s="57"/>
    </row>
    <row r="18" spans="1:20" ht="12.75" customHeight="1" x14ac:dyDescent="0.25">
      <c r="A18" s="27" t="str">
        <f>'2016'!A68</f>
        <v>Technology/Home Defense</v>
      </c>
      <c r="B18" s="50">
        <v>0</v>
      </c>
      <c r="C18" s="58">
        <f>+'2016'!C68</f>
        <v>0</v>
      </c>
      <c r="D18" s="58">
        <f t="shared" si="2"/>
        <v>0</v>
      </c>
      <c r="E18" s="58">
        <f t="shared" si="2"/>
        <v>0</v>
      </c>
      <c r="F18" s="58">
        <f t="shared" si="2"/>
        <v>0</v>
      </c>
      <c r="G18" s="58">
        <f t="shared" si="2"/>
        <v>0</v>
      </c>
      <c r="H18" s="58">
        <f t="shared" si="2"/>
        <v>0</v>
      </c>
      <c r="I18" s="58">
        <f t="shared" si="2"/>
        <v>0</v>
      </c>
      <c r="J18" s="58">
        <f t="shared" si="2"/>
        <v>0</v>
      </c>
      <c r="K18" s="58">
        <f t="shared" si="2"/>
        <v>0</v>
      </c>
      <c r="L18" s="58">
        <f t="shared" si="2"/>
        <v>0</v>
      </c>
      <c r="M18" s="58">
        <f t="shared" si="2"/>
        <v>0</v>
      </c>
      <c r="N18" s="58">
        <f t="shared" si="2"/>
        <v>0</v>
      </c>
      <c r="O18" s="50">
        <f t="shared" si="5"/>
        <v>0</v>
      </c>
      <c r="P18" s="57">
        <f t="shared" si="1"/>
        <v>0</v>
      </c>
      <c r="Q18" s="50">
        <f>+O18-P18</f>
        <v>0</v>
      </c>
      <c r="R18" s="57">
        <f t="shared" si="6"/>
        <v>0</v>
      </c>
      <c r="S18" s="59" t="str">
        <f>IF(O18='2016'!B68,"","error")</f>
        <v/>
      </c>
    </row>
    <row r="19" spans="1:20" ht="12.75" customHeight="1" x14ac:dyDescent="0.25">
      <c r="A19" s="27" t="str">
        <f>'2016'!A69</f>
        <v>Entertaining/gatherings</v>
      </c>
      <c r="B19" s="61">
        <v>0</v>
      </c>
      <c r="C19" s="62">
        <f>+'2016'!C69</f>
        <v>0</v>
      </c>
      <c r="D19" s="62">
        <f t="shared" si="2"/>
        <v>0</v>
      </c>
      <c r="E19" s="62">
        <f t="shared" si="2"/>
        <v>0</v>
      </c>
      <c r="F19" s="62">
        <f t="shared" si="2"/>
        <v>0</v>
      </c>
      <c r="G19" s="62">
        <f t="shared" si="2"/>
        <v>0</v>
      </c>
      <c r="H19" s="62">
        <f t="shared" si="2"/>
        <v>0</v>
      </c>
      <c r="I19" s="62">
        <f t="shared" si="2"/>
        <v>0</v>
      </c>
      <c r="J19" s="62">
        <f t="shared" si="2"/>
        <v>0</v>
      </c>
      <c r="K19" s="62">
        <f t="shared" si="2"/>
        <v>0</v>
      </c>
      <c r="L19" s="62">
        <f t="shared" si="2"/>
        <v>0</v>
      </c>
      <c r="M19" s="62">
        <f t="shared" si="2"/>
        <v>0</v>
      </c>
      <c r="N19" s="62">
        <f t="shared" si="2"/>
        <v>0</v>
      </c>
      <c r="O19" s="61">
        <f t="shared" si="5"/>
        <v>0</v>
      </c>
      <c r="P19" s="60">
        <f t="shared" si="1"/>
        <v>0</v>
      </c>
      <c r="Q19" s="61">
        <f t="shared" si="3"/>
        <v>0</v>
      </c>
      <c r="R19" s="60">
        <f t="shared" si="6"/>
        <v>0</v>
      </c>
      <c r="S19" s="59" t="str">
        <f>IF(O19='2016'!B69,"","error")</f>
        <v/>
      </c>
    </row>
    <row r="20" spans="1:20" ht="12" customHeight="1" x14ac:dyDescent="0.25">
      <c r="A20" s="63" t="s">
        <v>2</v>
      </c>
      <c r="B20" s="50">
        <f t="shared" ref="B20:P20" si="7">SUM(B3:B19)</f>
        <v>0</v>
      </c>
      <c r="C20" s="58">
        <f t="shared" si="7"/>
        <v>0</v>
      </c>
      <c r="D20" s="58">
        <f t="shared" si="7"/>
        <v>0</v>
      </c>
      <c r="E20" s="58">
        <f t="shared" ref="E20:N20" si="8">SUM(E3:E19)</f>
        <v>0</v>
      </c>
      <c r="F20" s="58">
        <f t="shared" si="8"/>
        <v>0</v>
      </c>
      <c r="G20" s="58">
        <f t="shared" si="8"/>
        <v>0</v>
      </c>
      <c r="H20" s="58">
        <f t="shared" si="8"/>
        <v>0</v>
      </c>
      <c r="I20" s="58">
        <f t="shared" si="8"/>
        <v>0</v>
      </c>
      <c r="J20" s="58">
        <f t="shared" si="8"/>
        <v>0</v>
      </c>
      <c r="K20" s="58">
        <f t="shared" si="8"/>
        <v>0</v>
      </c>
      <c r="L20" s="58">
        <f t="shared" si="8"/>
        <v>0</v>
      </c>
      <c r="M20" s="58">
        <f t="shared" si="8"/>
        <v>0</v>
      </c>
      <c r="N20" s="58">
        <f t="shared" si="8"/>
        <v>0</v>
      </c>
      <c r="O20" s="50">
        <f t="shared" si="7"/>
        <v>0</v>
      </c>
      <c r="P20" s="57">
        <f t="shared" si="7"/>
        <v>0</v>
      </c>
      <c r="Q20" s="50">
        <f>+O20-P20</f>
        <v>0</v>
      </c>
      <c r="R20" s="57">
        <f>SUM(R3:R19)</f>
        <v>0</v>
      </c>
      <c r="S20" s="59"/>
    </row>
    <row r="21" spans="1:20" x14ac:dyDescent="0.2">
      <c r="C21" s="51"/>
      <c r="D21" s="51"/>
      <c r="E21" s="51"/>
      <c r="F21" s="51"/>
      <c r="G21" s="51"/>
      <c r="H21" s="51"/>
      <c r="I21" s="51"/>
      <c r="J21" s="51"/>
      <c r="K21" s="51"/>
      <c r="L21" s="51"/>
      <c r="M21" s="51"/>
    </row>
    <row r="22" spans="1:20" ht="25.5" x14ac:dyDescent="0.2">
      <c r="A22" s="48" t="s">
        <v>119</v>
      </c>
      <c r="C22" s="66"/>
      <c r="D22" s="66"/>
      <c r="E22" s="66"/>
      <c r="F22" s="66"/>
      <c r="G22" s="66"/>
      <c r="H22" s="66"/>
      <c r="I22" s="66"/>
      <c r="J22" s="66"/>
      <c r="K22" s="66"/>
      <c r="L22" s="66"/>
      <c r="M22" s="66"/>
      <c r="O22" s="65" t="s">
        <v>81</v>
      </c>
    </row>
    <row r="23" spans="1:20" x14ac:dyDescent="0.2">
      <c r="A23" s="64" t="str">
        <f>+A3</f>
        <v>Homeowner's Association</v>
      </c>
      <c r="C23" s="66"/>
      <c r="D23" s="66"/>
      <c r="E23" s="66"/>
      <c r="F23" s="66"/>
      <c r="G23" s="66"/>
      <c r="H23" s="66"/>
      <c r="I23" s="66"/>
      <c r="J23" s="66"/>
      <c r="K23" s="66"/>
      <c r="L23" s="66"/>
      <c r="M23" s="66"/>
      <c r="O23" s="57">
        <f>SUM(B23:N23)</f>
        <v>0</v>
      </c>
    </row>
    <row r="24" spans="1:20" x14ac:dyDescent="0.2">
      <c r="A24" s="64" t="str">
        <f t="shared" ref="A24:A39" si="9">+A4</f>
        <v>Car Insurance</v>
      </c>
      <c r="C24" s="66"/>
      <c r="D24" s="66"/>
      <c r="E24" s="66"/>
      <c r="F24" s="66"/>
      <c r="G24" s="66"/>
      <c r="H24" s="66"/>
      <c r="I24" s="66"/>
      <c r="J24" s="66"/>
      <c r="K24" s="66"/>
      <c r="L24" s="66"/>
      <c r="M24" s="66"/>
      <c r="O24" s="57">
        <f>SUM(B24:N24)</f>
        <v>0</v>
      </c>
    </row>
    <row r="25" spans="1:20" x14ac:dyDescent="0.2">
      <c r="A25" s="64" t="str">
        <f t="shared" si="9"/>
        <v>Car Maintenance</v>
      </c>
      <c r="C25" s="51"/>
      <c r="D25" s="66"/>
      <c r="E25" s="66"/>
      <c r="F25" s="66"/>
      <c r="G25" s="66"/>
      <c r="H25" s="66"/>
      <c r="I25" s="66"/>
      <c r="J25" s="66"/>
      <c r="K25" s="66"/>
      <c r="L25" s="51"/>
      <c r="M25" s="66"/>
      <c r="O25" s="67">
        <f>SUM(C25:N25)</f>
        <v>0</v>
      </c>
    </row>
    <row r="26" spans="1:20" x14ac:dyDescent="0.2">
      <c r="A26" s="64" t="str">
        <f t="shared" si="9"/>
        <v>Avalon Tax</v>
      </c>
      <c r="C26" s="66"/>
      <c r="D26" s="66"/>
      <c r="E26" s="66"/>
      <c r="F26" s="66"/>
      <c r="G26" s="66"/>
      <c r="H26" s="66"/>
      <c r="I26" s="66"/>
      <c r="J26" s="66"/>
      <c r="K26" s="66"/>
      <c r="L26" s="66"/>
      <c r="M26" s="66"/>
      <c r="O26" s="67">
        <f>SUM(C26:N26)</f>
        <v>0</v>
      </c>
    </row>
    <row r="27" spans="1:20" x14ac:dyDescent="0.2">
      <c r="A27" s="64" t="str">
        <f t="shared" si="9"/>
        <v>Holiday (Food/Décor)</v>
      </c>
      <c r="C27" s="66"/>
      <c r="D27" s="66"/>
      <c r="E27" s="66"/>
      <c r="F27" s="66"/>
      <c r="G27" s="66"/>
      <c r="H27" s="66"/>
      <c r="I27" s="66"/>
      <c r="J27" s="66"/>
      <c r="K27" s="66"/>
      <c r="L27" s="66"/>
      <c r="M27" s="66"/>
      <c r="O27" s="67">
        <f t="shared" ref="O27:O35" si="10">SUM(C27:N27)</f>
        <v>0</v>
      </c>
    </row>
    <row r="28" spans="1:20" x14ac:dyDescent="0.2">
      <c r="A28" s="64" t="str">
        <f t="shared" si="9"/>
        <v>Birthday Gifts</v>
      </c>
      <c r="C28" s="66"/>
      <c r="D28" s="66"/>
      <c r="E28" s="66"/>
      <c r="F28" s="51"/>
      <c r="G28" s="66"/>
      <c r="H28" s="66"/>
      <c r="I28" s="66"/>
      <c r="J28" s="66"/>
      <c r="K28" s="66"/>
      <c r="L28" s="66"/>
      <c r="M28" s="66"/>
      <c r="O28" s="67">
        <f t="shared" si="10"/>
        <v>0</v>
      </c>
    </row>
    <row r="29" spans="1:20" s="51" customFormat="1" x14ac:dyDescent="0.2">
      <c r="A29" s="64" t="str">
        <f t="shared" si="9"/>
        <v>Christmas Gifts</v>
      </c>
      <c r="C29" s="66"/>
      <c r="D29" s="66"/>
      <c r="E29" s="66"/>
      <c r="F29" s="66"/>
      <c r="G29" s="66"/>
      <c r="H29" s="66"/>
      <c r="I29" s="66"/>
      <c r="J29" s="66"/>
      <c r="K29" s="66"/>
      <c r="L29" s="66"/>
      <c r="O29" s="68">
        <f t="shared" si="10"/>
        <v>0</v>
      </c>
    </row>
    <row r="30" spans="1:20" x14ac:dyDescent="0.2">
      <c r="A30" s="64" t="str">
        <f t="shared" si="9"/>
        <v>Emergency</v>
      </c>
      <c r="C30" s="51"/>
      <c r="D30" s="51"/>
      <c r="E30" s="51"/>
      <c r="F30" s="51"/>
      <c r="G30" s="51"/>
      <c r="H30" s="51"/>
      <c r="I30" s="51"/>
      <c r="J30" s="51"/>
      <c r="K30" s="51"/>
      <c r="L30" s="51"/>
      <c r="M30" s="51"/>
      <c r="O30" s="67">
        <f t="shared" si="10"/>
        <v>0</v>
      </c>
    </row>
    <row r="31" spans="1:20" x14ac:dyDescent="0.2">
      <c r="A31" s="64" t="str">
        <f t="shared" si="9"/>
        <v>Car Fund</v>
      </c>
      <c r="C31" s="51"/>
      <c r="D31" s="51"/>
      <c r="E31" s="51"/>
      <c r="F31" s="51"/>
      <c r="G31" s="51"/>
      <c r="H31" s="51"/>
      <c r="I31" s="51"/>
      <c r="J31" s="51"/>
      <c r="K31" s="51"/>
      <c r="L31" s="51"/>
      <c r="M31" s="51"/>
      <c r="O31" s="67">
        <f t="shared" si="10"/>
        <v>0</v>
      </c>
    </row>
    <row r="32" spans="1:20" x14ac:dyDescent="0.2">
      <c r="A32" s="64" t="str">
        <f t="shared" si="9"/>
        <v>Vacation</v>
      </c>
      <c r="C32" s="51"/>
      <c r="D32" s="51"/>
      <c r="E32" s="51"/>
      <c r="F32" s="51"/>
      <c r="G32" s="51"/>
      <c r="H32" s="51"/>
      <c r="I32" s="51"/>
      <c r="J32" s="51"/>
      <c r="K32" s="51"/>
      <c r="L32" s="51"/>
      <c r="M32" s="51"/>
      <c r="O32" s="67">
        <f t="shared" si="10"/>
        <v>0</v>
      </c>
    </row>
    <row r="33" spans="1:18" x14ac:dyDescent="0.2">
      <c r="A33" s="64" t="str">
        <f t="shared" si="9"/>
        <v>Kids Activities/Sports</v>
      </c>
      <c r="C33" s="69"/>
      <c r="D33" s="69"/>
      <c r="E33" s="69"/>
      <c r="F33" s="69"/>
      <c r="G33" s="51"/>
      <c r="H33" s="69"/>
      <c r="I33" s="69"/>
      <c r="J33" s="69"/>
      <c r="K33" s="69"/>
      <c r="L33" s="69"/>
      <c r="M33" s="69"/>
      <c r="O33" s="67">
        <f t="shared" si="10"/>
        <v>0</v>
      </c>
    </row>
    <row r="34" spans="1:18" x14ac:dyDescent="0.2">
      <c r="A34" s="64" t="str">
        <f t="shared" si="9"/>
        <v>Kids</v>
      </c>
      <c r="C34" s="69"/>
      <c r="D34" s="69"/>
      <c r="E34" s="69"/>
      <c r="F34" s="69"/>
      <c r="G34" s="69"/>
      <c r="H34" s="69"/>
      <c r="I34" s="69"/>
      <c r="J34" s="69"/>
      <c r="K34" s="69"/>
      <c r="L34" s="69"/>
      <c r="M34" s="69"/>
      <c r="O34" s="67">
        <f t="shared" si="10"/>
        <v>0</v>
      </c>
    </row>
    <row r="35" spans="1:18" x14ac:dyDescent="0.2">
      <c r="A35" s="64" t="str">
        <f t="shared" si="9"/>
        <v>Home Repair/Furnishings</v>
      </c>
      <c r="C35" s="69"/>
      <c r="D35" s="69"/>
      <c r="E35" s="69"/>
      <c r="F35" s="69"/>
      <c r="G35" s="69"/>
      <c r="H35" s="69"/>
      <c r="I35" s="69"/>
      <c r="J35" s="69"/>
      <c r="K35" s="69"/>
      <c r="L35" s="69"/>
      <c r="M35" s="69"/>
      <c r="O35" s="67">
        <f t="shared" si="10"/>
        <v>0</v>
      </c>
    </row>
    <row r="36" spans="1:18" x14ac:dyDescent="0.2">
      <c r="A36" s="64" t="str">
        <f t="shared" si="9"/>
        <v>Basement Fund</v>
      </c>
      <c r="C36" s="69"/>
      <c r="D36" s="69"/>
      <c r="E36" s="69"/>
      <c r="F36" s="69"/>
      <c r="G36" s="69"/>
      <c r="H36" s="69"/>
      <c r="I36" s="69"/>
      <c r="J36" s="69"/>
      <c r="K36" s="69"/>
      <c r="L36" s="69"/>
      <c r="M36" s="69"/>
      <c r="N36" s="54"/>
      <c r="O36" s="67">
        <f t="shared" ref="O36:O39" si="11">SUM(B36:N36)</f>
        <v>0</v>
      </c>
    </row>
    <row r="37" spans="1:18" x14ac:dyDescent="0.2">
      <c r="A37" s="64" t="str">
        <f t="shared" si="9"/>
        <v xml:space="preserve">Doctor </v>
      </c>
      <c r="C37" s="69"/>
      <c r="D37" s="69"/>
      <c r="E37" s="69"/>
      <c r="F37" s="69"/>
      <c r="G37" s="69"/>
      <c r="H37" s="69"/>
      <c r="I37" s="69"/>
      <c r="J37" s="69"/>
      <c r="K37" s="69"/>
      <c r="L37" s="69"/>
      <c r="M37" s="69"/>
      <c r="O37" s="67">
        <f t="shared" si="11"/>
        <v>0</v>
      </c>
    </row>
    <row r="38" spans="1:18" x14ac:dyDescent="0.2">
      <c r="A38" s="64" t="str">
        <f t="shared" si="9"/>
        <v>Technology/Home Defense</v>
      </c>
      <c r="C38" s="69"/>
      <c r="D38" s="69"/>
      <c r="E38" s="69"/>
      <c r="F38" s="69"/>
      <c r="G38" s="69"/>
      <c r="H38" s="69"/>
      <c r="I38" s="69"/>
      <c r="J38" s="69"/>
      <c r="K38" s="69"/>
      <c r="L38" s="69"/>
      <c r="M38" s="69"/>
      <c r="O38" s="67">
        <f t="shared" si="11"/>
        <v>0</v>
      </c>
    </row>
    <row r="39" spans="1:18" s="54" customFormat="1" x14ac:dyDescent="0.2">
      <c r="A39" s="64" t="str">
        <f t="shared" si="9"/>
        <v>Entertaining/gatherings</v>
      </c>
      <c r="C39" s="70"/>
      <c r="D39" s="70"/>
      <c r="E39" s="70"/>
      <c r="F39" s="70"/>
      <c r="G39" s="70"/>
      <c r="H39" s="70"/>
      <c r="I39" s="70"/>
      <c r="J39" s="70"/>
      <c r="K39" s="70"/>
      <c r="L39" s="70"/>
      <c r="M39" s="70"/>
      <c r="O39" s="67">
        <f t="shared" si="11"/>
        <v>0</v>
      </c>
    </row>
    <row r="40" spans="1:18" x14ac:dyDescent="0.2">
      <c r="A40" s="64" t="s">
        <v>82</v>
      </c>
      <c r="C40" s="66">
        <f t="shared" ref="C40:H40" si="12">SUM(C23:C39)</f>
        <v>0</v>
      </c>
      <c r="D40" s="66">
        <f t="shared" si="12"/>
        <v>0</v>
      </c>
      <c r="E40" s="66">
        <f t="shared" si="12"/>
        <v>0</v>
      </c>
      <c r="F40" s="66">
        <f t="shared" si="12"/>
        <v>0</v>
      </c>
      <c r="G40" s="66">
        <f t="shared" si="12"/>
        <v>0</v>
      </c>
      <c r="H40" s="66">
        <f t="shared" si="12"/>
        <v>0</v>
      </c>
      <c r="I40" s="66">
        <f t="shared" ref="I40:O40" si="13">SUM(I23:I39)</f>
        <v>0</v>
      </c>
      <c r="J40" s="66">
        <f t="shared" si="13"/>
        <v>0</v>
      </c>
      <c r="K40" s="66">
        <f t="shared" si="13"/>
        <v>0</v>
      </c>
      <c r="L40" s="66">
        <f t="shared" si="13"/>
        <v>0</v>
      </c>
      <c r="M40" s="66">
        <f t="shared" si="13"/>
        <v>0</v>
      </c>
      <c r="N40" s="57">
        <f t="shared" si="13"/>
        <v>0</v>
      </c>
      <c r="O40" s="57">
        <f t="shared" si="13"/>
        <v>0</v>
      </c>
    </row>
    <row r="41" spans="1:18" ht="4.5" customHeight="1" x14ac:dyDescent="0.2">
      <c r="A41" s="64"/>
      <c r="C41" s="51"/>
      <c r="D41" s="51"/>
      <c r="E41" s="51"/>
      <c r="F41" s="51"/>
      <c r="G41" s="51"/>
      <c r="H41" s="51"/>
      <c r="I41" s="51"/>
      <c r="J41" s="51"/>
      <c r="K41" s="51"/>
      <c r="L41" s="51"/>
      <c r="M41" s="51"/>
    </row>
    <row r="42" spans="1:18" x14ac:dyDescent="0.2">
      <c r="C42" s="51"/>
      <c r="D42" s="51"/>
      <c r="E42" s="51"/>
      <c r="F42" s="51"/>
      <c r="G42" s="51"/>
      <c r="H42" s="51"/>
      <c r="I42" s="51"/>
      <c r="J42" s="51"/>
      <c r="K42" s="51"/>
      <c r="L42" s="71"/>
      <c r="M42" s="51"/>
    </row>
    <row r="43" spans="1:18" ht="6" customHeight="1" x14ac:dyDescent="0.2">
      <c r="A43" s="64"/>
      <c r="C43" s="51"/>
      <c r="D43" s="51"/>
      <c r="E43" s="51"/>
      <c r="F43" s="51"/>
      <c r="G43" s="51"/>
      <c r="H43" s="51"/>
      <c r="I43" s="51"/>
      <c r="J43" s="51"/>
      <c r="K43" s="51"/>
      <c r="L43" s="51"/>
      <c r="M43" s="51"/>
    </row>
    <row r="44" spans="1:18" x14ac:dyDescent="0.2">
      <c r="A44" s="64" t="s">
        <v>116</v>
      </c>
      <c r="B44" s="73"/>
      <c r="C44" s="72">
        <f t="shared" ref="C44:N44" si="14">+C20-C40</f>
        <v>0</v>
      </c>
      <c r="D44" s="72">
        <f t="shared" si="14"/>
        <v>0</v>
      </c>
      <c r="E44" s="72">
        <f t="shared" si="14"/>
        <v>0</v>
      </c>
      <c r="F44" s="72">
        <f t="shared" si="14"/>
        <v>0</v>
      </c>
      <c r="G44" s="72">
        <f t="shared" si="14"/>
        <v>0</v>
      </c>
      <c r="H44" s="72">
        <f t="shared" si="14"/>
        <v>0</v>
      </c>
      <c r="I44" s="72">
        <f t="shared" si="14"/>
        <v>0</v>
      </c>
      <c r="J44" s="72">
        <f t="shared" si="14"/>
        <v>0</v>
      </c>
      <c r="K44" s="72">
        <f t="shared" si="14"/>
        <v>0</v>
      </c>
      <c r="L44" s="72">
        <f t="shared" si="14"/>
        <v>0</v>
      </c>
      <c r="M44" s="72">
        <f t="shared" si="14"/>
        <v>0</v>
      </c>
      <c r="N44" s="72">
        <f t="shared" si="14"/>
        <v>0</v>
      </c>
    </row>
    <row r="45" spans="1:18" ht="12.75" customHeight="1" x14ac:dyDescent="0.2">
      <c r="A45" s="74"/>
    </row>
    <row r="46" spans="1:18" ht="12.75" customHeight="1" x14ac:dyDescent="0.25">
      <c r="A46" s="76"/>
      <c r="B46" s="50"/>
      <c r="C46" s="51"/>
      <c r="D46" s="51"/>
      <c r="E46" s="70"/>
      <c r="F46" s="70"/>
      <c r="G46" s="78"/>
      <c r="H46" s="51"/>
      <c r="I46" s="51"/>
      <c r="J46" s="51"/>
      <c r="K46" s="51"/>
      <c r="L46" s="51"/>
      <c r="M46" s="51"/>
      <c r="Q46" s="77"/>
    </row>
    <row r="47" spans="1:18" ht="12.75" customHeight="1" x14ac:dyDescent="0.2">
      <c r="A47" s="79"/>
      <c r="B47" s="78"/>
      <c r="C47" s="70"/>
      <c r="D47" s="70"/>
      <c r="E47" s="70"/>
      <c r="F47" s="70"/>
      <c r="G47" s="70"/>
      <c r="H47" s="70"/>
      <c r="I47" s="70"/>
      <c r="J47" s="70"/>
      <c r="K47" s="70"/>
      <c r="L47" s="70"/>
      <c r="M47" s="70"/>
      <c r="N47" s="70"/>
      <c r="O47" s="70"/>
      <c r="P47" s="70"/>
      <c r="Q47" s="70"/>
      <c r="R47" s="70"/>
    </row>
    <row r="48" spans="1:18" ht="12.75" customHeight="1" x14ac:dyDescent="0.2">
      <c r="A48" s="81"/>
      <c r="B48" s="78"/>
      <c r="C48" s="70"/>
      <c r="D48" s="70"/>
      <c r="E48" s="70"/>
      <c r="F48" s="70"/>
      <c r="G48" s="82"/>
      <c r="H48" s="70"/>
      <c r="I48" s="70"/>
      <c r="J48" s="70"/>
      <c r="K48" s="70"/>
      <c r="L48" s="70"/>
      <c r="M48" s="70"/>
      <c r="N48" s="70"/>
      <c r="O48" s="78"/>
      <c r="P48" s="70"/>
      <c r="Q48" s="70"/>
      <c r="R48" s="70"/>
    </row>
    <row r="49" spans="1:18" ht="12.75" customHeight="1" x14ac:dyDescent="0.2">
      <c r="A49" s="83"/>
      <c r="B49" s="84"/>
      <c r="C49" s="83"/>
      <c r="D49" s="83"/>
      <c r="E49" s="83"/>
      <c r="F49" s="83"/>
      <c r="G49" s="85"/>
      <c r="H49" s="83"/>
      <c r="I49" s="83"/>
      <c r="J49" s="83"/>
      <c r="K49" s="83"/>
      <c r="L49" s="83"/>
      <c r="M49" s="83"/>
      <c r="N49" s="83"/>
      <c r="O49" s="83"/>
      <c r="P49" s="70"/>
      <c r="Q49" s="78"/>
      <c r="R49" s="70"/>
    </row>
    <row r="50" spans="1:18" ht="12.75" customHeight="1" x14ac:dyDescent="0.2">
      <c r="A50" s="70"/>
      <c r="B50" s="78"/>
      <c r="C50" s="70"/>
      <c r="D50" s="70"/>
      <c r="H50" s="70"/>
      <c r="I50" s="70"/>
      <c r="J50" s="70"/>
      <c r="K50" s="70"/>
      <c r="L50" s="70"/>
      <c r="M50" s="70"/>
      <c r="N50" s="70"/>
      <c r="O50" s="70"/>
      <c r="P50" s="70"/>
      <c r="Q50" s="70"/>
      <c r="R50" s="70"/>
    </row>
    <row r="51" spans="1:18" ht="12.75" customHeight="1" x14ac:dyDescent="0.2">
      <c r="A51" s="83"/>
      <c r="B51" s="86"/>
      <c r="C51" s="80"/>
      <c r="D51" s="80"/>
      <c r="E51" s="80"/>
      <c r="F51" s="80"/>
      <c r="G51" s="80"/>
      <c r="H51" s="80"/>
      <c r="I51" s="80"/>
      <c r="J51" s="80"/>
      <c r="K51" s="80"/>
      <c r="L51" s="80"/>
      <c r="M51" s="80"/>
      <c r="N51" s="80"/>
      <c r="O51" s="80"/>
      <c r="P51" s="70"/>
      <c r="Q51" s="70"/>
      <c r="R51" s="70"/>
    </row>
    <row r="52" spans="1:18" ht="12.75" customHeight="1" x14ac:dyDescent="0.2">
      <c r="A52" s="83"/>
      <c r="B52" s="86"/>
      <c r="C52" s="80"/>
      <c r="D52" s="80"/>
      <c r="E52" s="80"/>
      <c r="F52" s="80"/>
      <c r="G52" s="80"/>
      <c r="H52" s="80"/>
      <c r="I52" s="80"/>
      <c r="J52" s="80"/>
      <c r="K52" s="80"/>
      <c r="L52" s="80"/>
      <c r="M52" s="80"/>
      <c r="N52" s="80"/>
      <c r="O52" s="80"/>
      <c r="P52" s="70"/>
      <c r="Q52" s="70"/>
      <c r="R52" s="70"/>
    </row>
    <row r="53" spans="1:18" ht="12.75" customHeight="1" x14ac:dyDescent="0.2">
      <c r="A53" s="83"/>
      <c r="B53" s="70"/>
      <c r="C53" s="70"/>
      <c r="G53" s="75"/>
    </row>
    <row r="54" spans="1:18" x14ac:dyDescent="0.2">
      <c r="A54" s="83"/>
      <c r="B54" s="70"/>
      <c r="C54" s="70"/>
      <c r="D54" s="70"/>
      <c r="G54" s="75"/>
    </row>
    <row r="55" spans="1:18" x14ac:dyDescent="0.2">
      <c r="A55" s="83"/>
      <c r="B55" s="70"/>
      <c r="C55" s="70"/>
      <c r="D55" s="70"/>
      <c r="G55" s="75"/>
    </row>
    <row r="56" spans="1:18" x14ac:dyDescent="0.2">
      <c r="A56" s="70"/>
      <c r="B56" s="70"/>
      <c r="C56" s="70"/>
      <c r="D56" s="70"/>
      <c r="G56" s="75"/>
    </row>
    <row r="57" spans="1:18" x14ac:dyDescent="0.2">
      <c r="A57" s="70"/>
      <c r="B57" s="70"/>
      <c r="C57" s="70"/>
      <c r="D57" s="70"/>
      <c r="G57" s="75"/>
    </row>
    <row r="58" spans="1:18" x14ac:dyDescent="0.2">
      <c r="A58" s="70"/>
      <c r="B58" s="70"/>
      <c r="C58" s="70"/>
      <c r="D58" s="70"/>
    </row>
    <row r="59" spans="1:18" x14ac:dyDescent="0.2">
      <c r="A59" s="70"/>
      <c r="B59" s="70"/>
      <c r="C59" s="70"/>
      <c r="D59" s="70"/>
    </row>
    <row r="60" spans="1:18" x14ac:dyDescent="0.2">
      <c r="A60" s="70"/>
      <c r="B60" s="70"/>
      <c r="C60" s="70"/>
      <c r="D60" s="70"/>
    </row>
    <row r="61" spans="1:18" x14ac:dyDescent="0.2">
      <c r="A61" s="70"/>
      <c r="B61" s="70"/>
      <c r="C61" s="70"/>
      <c r="D61" s="70"/>
    </row>
    <row r="62" spans="1:18" x14ac:dyDescent="0.2">
      <c r="A62" s="70"/>
      <c r="B62" s="70"/>
      <c r="C62" s="70"/>
      <c r="D62" s="70"/>
    </row>
    <row r="63" spans="1:18" x14ac:dyDescent="0.2">
      <c r="A63" s="70"/>
      <c r="B63" s="70"/>
      <c r="C63" s="70"/>
      <c r="D63" s="70"/>
    </row>
    <row r="64" spans="1:18" x14ac:dyDescent="0.2">
      <c r="A64" s="70"/>
      <c r="B64" s="70"/>
      <c r="C64" s="70"/>
      <c r="D64" s="70"/>
    </row>
    <row r="65" spans="1:4" x14ac:dyDescent="0.2">
      <c r="A65" s="70"/>
      <c r="B65" s="70"/>
      <c r="C65" s="70"/>
      <c r="D65" s="70"/>
    </row>
    <row r="66" spans="1:4" x14ac:dyDescent="0.2">
      <c r="A66" s="70"/>
      <c r="B66" s="70"/>
      <c r="C66" s="70"/>
      <c r="D66" s="70"/>
    </row>
    <row r="67" spans="1:4" x14ac:dyDescent="0.2">
      <c r="A67" s="70"/>
      <c r="B67" s="70"/>
      <c r="C67" s="70"/>
      <c r="D67" s="70"/>
    </row>
    <row r="68" spans="1:4" x14ac:dyDescent="0.2">
      <c r="A68" s="70"/>
      <c r="B68" s="70"/>
      <c r="C68" s="70"/>
      <c r="D68" s="70"/>
    </row>
    <row r="69" spans="1:4" x14ac:dyDescent="0.2">
      <c r="A69" s="70"/>
      <c r="B69" s="70"/>
      <c r="C69" s="70"/>
      <c r="D69" s="70"/>
    </row>
    <row r="70" spans="1:4" x14ac:dyDescent="0.2">
      <c r="A70" s="70"/>
      <c r="B70" s="70"/>
      <c r="C70" s="70"/>
      <c r="D70" s="70"/>
    </row>
    <row r="71" spans="1:4" x14ac:dyDescent="0.2">
      <c r="A71" s="70"/>
      <c r="B71" s="70"/>
      <c r="C71" s="70"/>
      <c r="D71" s="70"/>
    </row>
    <row r="72" spans="1:4" x14ac:dyDescent="0.2">
      <c r="A72" s="70"/>
      <c r="B72" s="70"/>
      <c r="C72" s="70"/>
      <c r="D72" s="70"/>
    </row>
    <row r="73" spans="1:4" x14ac:dyDescent="0.2">
      <c r="A73" s="70"/>
      <c r="B73" s="70"/>
      <c r="C73" s="70"/>
      <c r="D73" s="70"/>
    </row>
    <row r="74" spans="1:4" x14ac:dyDescent="0.2">
      <c r="A74" s="70"/>
      <c r="B74" s="70"/>
      <c r="C74" s="70"/>
      <c r="D74" s="70"/>
    </row>
    <row r="75" spans="1:4" x14ac:dyDescent="0.2">
      <c r="A75" s="70"/>
      <c r="B75" s="70"/>
      <c r="C75" s="70"/>
      <c r="D75" s="70"/>
    </row>
    <row r="76" spans="1:4" x14ac:dyDescent="0.2">
      <c r="A76" s="70"/>
      <c r="B76" s="70"/>
      <c r="C76" s="70"/>
      <c r="D76" s="70"/>
    </row>
    <row r="77" spans="1:4" x14ac:dyDescent="0.2">
      <c r="A77" s="70"/>
      <c r="B77" s="70"/>
      <c r="C77" s="70"/>
      <c r="D77" s="70"/>
    </row>
    <row r="78" spans="1:4" x14ac:dyDescent="0.2">
      <c r="A78" s="70"/>
      <c r="B78" s="70"/>
      <c r="C78" s="70"/>
      <c r="D78" s="70"/>
    </row>
    <row r="79" spans="1:4" x14ac:dyDescent="0.2">
      <c r="A79" s="70"/>
      <c r="B79" s="70"/>
      <c r="C79" s="70"/>
      <c r="D79" s="70"/>
    </row>
    <row r="80" spans="1:4" x14ac:dyDescent="0.2">
      <c r="A80" s="70"/>
      <c r="B80" s="70"/>
      <c r="C80" s="70"/>
      <c r="D80" s="70"/>
    </row>
    <row r="81" spans="1:4" x14ac:dyDescent="0.2">
      <c r="A81" s="70"/>
      <c r="B81" s="70"/>
      <c r="C81" s="70"/>
      <c r="D81" s="70"/>
    </row>
    <row r="82" spans="1:4" x14ac:dyDescent="0.2">
      <c r="A82" s="70"/>
      <c r="B82" s="70"/>
      <c r="C82" s="70"/>
      <c r="D82" s="70"/>
    </row>
    <row r="83" spans="1:4" x14ac:dyDescent="0.2">
      <c r="A83" s="70"/>
      <c r="B83" s="70"/>
      <c r="C83" s="70"/>
      <c r="D83" s="70"/>
    </row>
    <row r="84" spans="1:4" x14ac:dyDescent="0.2">
      <c r="A84" s="70"/>
      <c r="B84" s="70"/>
      <c r="C84" s="70"/>
      <c r="D84" s="70"/>
    </row>
    <row r="85" spans="1:4" x14ac:dyDescent="0.2">
      <c r="A85" s="70"/>
      <c r="B85" s="70"/>
      <c r="C85" s="70"/>
      <c r="D85" s="70"/>
    </row>
    <row r="86" spans="1:4" x14ac:dyDescent="0.2">
      <c r="A86" s="70"/>
      <c r="B86" s="70"/>
      <c r="C86" s="70"/>
      <c r="D86" s="70"/>
    </row>
    <row r="87" spans="1:4" x14ac:dyDescent="0.2">
      <c r="A87" s="70"/>
      <c r="B87" s="70"/>
      <c r="C87" s="70"/>
      <c r="D87" s="70"/>
    </row>
    <row r="88" spans="1:4" x14ac:dyDescent="0.2">
      <c r="A88" s="70"/>
      <c r="B88" s="70"/>
      <c r="C88" s="70"/>
      <c r="D88" s="70"/>
    </row>
    <row r="89" spans="1:4" x14ac:dyDescent="0.2">
      <c r="A89" s="70"/>
      <c r="B89" s="70"/>
      <c r="C89" s="70"/>
      <c r="D89" s="70"/>
    </row>
    <row r="90" spans="1:4" x14ac:dyDescent="0.2">
      <c r="A90" s="70"/>
      <c r="B90" s="70"/>
      <c r="C90" s="70"/>
      <c r="D90" s="70"/>
    </row>
    <row r="91" spans="1:4" x14ac:dyDescent="0.2">
      <c r="A91" s="70"/>
      <c r="B91" s="70"/>
      <c r="C91" s="70"/>
      <c r="D91" s="70"/>
    </row>
    <row r="92" spans="1:4" x14ac:dyDescent="0.2">
      <c r="A92" s="70"/>
      <c r="B92" s="70"/>
      <c r="C92" s="70"/>
      <c r="D92" s="70"/>
    </row>
    <row r="93" spans="1:4" x14ac:dyDescent="0.2">
      <c r="A93" s="70"/>
      <c r="B93" s="70"/>
      <c r="C93" s="70"/>
      <c r="D93" s="70"/>
    </row>
    <row r="94" spans="1:4" x14ac:dyDescent="0.2">
      <c r="A94" s="70"/>
      <c r="B94" s="70"/>
      <c r="C94" s="70"/>
      <c r="D94" s="70"/>
    </row>
    <row r="95" spans="1:4" x14ac:dyDescent="0.2">
      <c r="A95" s="70"/>
      <c r="B95" s="70"/>
      <c r="C95" s="70"/>
      <c r="D95" s="70"/>
    </row>
    <row r="96" spans="1:4" x14ac:dyDescent="0.2">
      <c r="A96" s="70"/>
      <c r="B96" s="70"/>
      <c r="C96" s="70"/>
      <c r="D96" s="70"/>
    </row>
    <row r="97" spans="1:4" x14ac:dyDescent="0.2">
      <c r="A97" s="70"/>
      <c r="B97" s="70"/>
      <c r="C97" s="70"/>
      <c r="D97" s="70"/>
    </row>
    <row r="98" spans="1:4" x14ac:dyDescent="0.2">
      <c r="A98" s="70"/>
      <c r="B98" s="70"/>
      <c r="C98" s="70"/>
      <c r="D98" s="70"/>
    </row>
    <row r="99" spans="1:4" x14ac:dyDescent="0.2">
      <c r="A99" s="70"/>
      <c r="B99" s="70"/>
      <c r="C99" s="70"/>
      <c r="D99" s="70"/>
    </row>
    <row r="100" spans="1:4" x14ac:dyDescent="0.2">
      <c r="A100" s="70"/>
      <c r="B100" s="70"/>
      <c r="C100" s="70"/>
      <c r="D100" s="70"/>
    </row>
  </sheetData>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tabSelected="1" topLeftCell="A22" workbookViewId="0">
      <selection activeCell="G29" sqref="G28:G29"/>
    </sheetView>
  </sheetViews>
  <sheetFormatPr defaultRowHeight="15" x14ac:dyDescent="0.25"/>
  <cols>
    <col min="1" max="1" width="26.5703125" customWidth="1"/>
    <col min="2" max="2" width="11.85546875" style="37" bestFit="1" customWidth="1"/>
    <col min="3" max="3" width="10.28515625" style="40" bestFit="1" customWidth="1"/>
    <col min="4" max="4" width="1.28515625" style="37" customWidth="1"/>
    <col min="5" max="5" width="9.85546875" bestFit="1" customWidth="1"/>
    <col min="6" max="6" width="9.28515625" bestFit="1" customWidth="1"/>
    <col min="7" max="7" width="10.42578125" bestFit="1" customWidth="1"/>
    <col min="8" max="8" width="10" bestFit="1" customWidth="1"/>
    <col min="9" max="9" width="10.42578125" bestFit="1" customWidth="1"/>
    <col min="11" max="11" width="9.85546875" bestFit="1" customWidth="1"/>
    <col min="12" max="12" width="10.140625" bestFit="1" customWidth="1"/>
    <col min="13" max="13" width="9.85546875" bestFit="1" customWidth="1"/>
    <col min="17" max="17" width="15.5703125" customWidth="1"/>
  </cols>
  <sheetData>
    <row r="1" spans="1:17" x14ac:dyDescent="0.25">
      <c r="B1" s="1" t="s">
        <v>0</v>
      </c>
      <c r="C1" s="38"/>
      <c r="D1" s="1"/>
      <c r="E1" s="1" t="s">
        <v>1</v>
      </c>
      <c r="F1" s="2"/>
      <c r="G1" s="1"/>
      <c r="H1" s="1"/>
      <c r="I1" s="1"/>
      <c r="J1" s="1"/>
      <c r="K1" s="1"/>
      <c r="L1" s="1"/>
      <c r="M1" s="1"/>
      <c r="N1" s="1"/>
      <c r="O1" s="1"/>
      <c r="P1" s="1"/>
      <c r="Q1" s="3" t="s">
        <v>2</v>
      </c>
    </row>
    <row r="2" spans="1:17" x14ac:dyDescent="0.25">
      <c r="A2" s="4"/>
      <c r="B2" s="5" t="s">
        <v>3</v>
      </c>
      <c r="C2" s="6" t="s">
        <v>4</v>
      </c>
      <c r="D2" s="6"/>
      <c r="E2" s="7" t="s">
        <v>5</v>
      </c>
      <c r="F2" s="8" t="s">
        <v>6</v>
      </c>
      <c r="G2" s="7" t="s">
        <v>7</v>
      </c>
      <c r="H2" s="7" t="s">
        <v>8</v>
      </c>
      <c r="I2" s="7" t="s">
        <v>9</v>
      </c>
      <c r="J2" s="7" t="s">
        <v>10</v>
      </c>
      <c r="K2" s="7" t="s">
        <v>11</v>
      </c>
      <c r="L2" s="7" t="s">
        <v>12</v>
      </c>
      <c r="M2" s="7" t="s">
        <v>13</v>
      </c>
      <c r="N2" s="7" t="s">
        <v>14</v>
      </c>
      <c r="O2" s="7" t="s">
        <v>15</v>
      </c>
      <c r="P2" s="7" t="s">
        <v>16</v>
      </c>
      <c r="Q2" s="9" t="s">
        <v>17</v>
      </c>
    </row>
    <row r="3" spans="1:17" x14ac:dyDescent="0.25">
      <c r="A3" s="10" t="s">
        <v>18</v>
      </c>
      <c r="B3" s="10"/>
      <c r="C3" s="11"/>
      <c r="D3" s="11"/>
    </row>
    <row r="4" spans="1:17" x14ac:dyDescent="0.25">
      <c r="A4" s="12"/>
      <c r="B4" s="13"/>
      <c r="C4" s="11"/>
      <c r="D4" s="11"/>
    </row>
    <row r="5" spans="1:17" x14ac:dyDescent="0.25">
      <c r="A5" s="12" t="s">
        <v>19</v>
      </c>
      <c r="B5" s="41">
        <v>0</v>
      </c>
      <c r="C5" s="13">
        <f>B5/12</f>
        <v>0</v>
      </c>
      <c r="D5" s="11"/>
      <c r="E5" s="14"/>
      <c r="F5" s="14"/>
      <c r="G5" s="14"/>
      <c r="H5" s="14"/>
      <c r="I5" s="14"/>
      <c r="J5" s="14"/>
      <c r="K5" s="14"/>
      <c r="L5" s="14"/>
      <c r="M5" s="14"/>
      <c r="N5" s="14"/>
      <c r="O5" s="14"/>
      <c r="P5" s="14"/>
      <c r="Q5" s="18">
        <f>+B5-SUM(E5:P5)</f>
        <v>0</v>
      </c>
    </row>
    <row r="6" spans="1:17" x14ac:dyDescent="0.25">
      <c r="A6" s="12" t="s">
        <v>129</v>
      </c>
      <c r="B6" s="41"/>
      <c r="C6" s="13">
        <f>+B6/12</f>
        <v>0</v>
      </c>
      <c r="D6" s="15"/>
      <c r="Q6" s="18">
        <f t="shared" ref="Q6:Q9" si="0">+B6-SUM(E6:P6)</f>
        <v>0</v>
      </c>
    </row>
    <row r="7" spans="1:17" x14ac:dyDescent="0.25">
      <c r="A7" s="12" t="s">
        <v>128</v>
      </c>
      <c r="B7" s="41"/>
      <c r="C7" s="13">
        <f>+B7/12</f>
        <v>0</v>
      </c>
      <c r="D7" s="15"/>
      <c r="Q7" s="18">
        <f t="shared" si="0"/>
        <v>0</v>
      </c>
    </row>
    <row r="8" spans="1:17" x14ac:dyDescent="0.25">
      <c r="A8" s="12" t="s">
        <v>20</v>
      </c>
      <c r="B8" s="41">
        <v>0</v>
      </c>
      <c r="C8" s="13">
        <f>+B8/12</f>
        <v>0</v>
      </c>
      <c r="D8" s="15"/>
      <c r="E8" s="16"/>
      <c r="F8" s="16"/>
      <c r="G8" s="16"/>
      <c r="H8" s="16"/>
      <c r="I8" s="16"/>
      <c r="J8" s="16"/>
      <c r="K8" s="16"/>
      <c r="L8" s="16"/>
      <c r="M8" s="16"/>
      <c r="N8" s="16"/>
      <c r="O8" s="16"/>
      <c r="P8" s="16"/>
      <c r="Q8" s="18">
        <f t="shared" si="0"/>
        <v>0</v>
      </c>
    </row>
    <row r="9" spans="1:17" x14ac:dyDescent="0.25">
      <c r="A9" s="12" t="s">
        <v>21</v>
      </c>
      <c r="B9" s="41">
        <v>0</v>
      </c>
      <c r="C9" s="13">
        <f>+B9/12</f>
        <v>0</v>
      </c>
      <c r="D9" s="15"/>
      <c r="E9" s="17"/>
      <c r="F9" s="17"/>
      <c r="G9" s="17"/>
      <c r="H9" s="17"/>
      <c r="I9" s="17"/>
      <c r="J9" s="17"/>
      <c r="K9" s="17"/>
      <c r="L9" s="17"/>
      <c r="M9" s="17"/>
      <c r="N9" s="17"/>
      <c r="O9" s="17"/>
      <c r="P9" s="17"/>
      <c r="Q9" s="18">
        <f t="shared" si="0"/>
        <v>0</v>
      </c>
    </row>
    <row r="10" spans="1:17" x14ac:dyDescent="0.25">
      <c r="A10" s="19"/>
      <c r="B10" s="19"/>
      <c r="C10" s="20"/>
      <c r="D10" s="20"/>
    </row>
    <row r="11" spans="1:17" x14ac:dyDescent="0.25">
      <c r="A11" s="10" t="s">
        <v>22</v>
      </c>
      <c r="B11" s="21">
        <f>SUM(B4:B9)</f>
        <v>0</v>
      </c>
      <c r="C11" s="22">
        <f>SUM(C4:C9)</f>
        <v>0</v>
      </c>
      <c r="D11" s="22"/>
      <c r="E11" s="22">
        <f t="shared" ref="E11:P11" si="1">SUM(E5:E9)</f>
        <v>0</v>
      </c>
      <c r="F11" s="22">
        <f t="shared" si="1"/>
        <v>0</v>
      </c>
      <c r="G11" s="22">
        <f t="shared" si="1"/>
        <v>0</v>
      </c>
      <c r="H11" s="22">
        <f t="shared" si="1"/>
        <v>0</v>
      </c>
      <c r="I11" s="22">
        <f t="shared" si="1"/>
        <v>0</v>
      </c>
      <c r="J11" s="22">
        <f t="shared" si="1"/>
        <v>0</v>
      </c>
      <c r="K11" s="22">
        <f t="shared" si="1"/>
        <v>0</v>
      </c>
      <c r="L11" s="22">
        <f t="shared" si="1"/>
        <v>0</v>
      </c>
      <c r="M11" s="22">
        <f t="shared" si="1"/>
        <v>0</v>
      </c>
      <c r="N11" s="22">
        <f t="shared" si="1"/>
        <v>0</v>
      </c>
      <c r="O11" s="22">
        <f t="shared" si="1"/>
        <v>0</v>
      </c>
      <c r="P11" s="22">
        <f t="shared" si="1"/>
        <v>0</v>
      </c>
      <c r="Q11" s="22">
        <f>SUM(Q6:Q9)</f>
        <v>0</v>
      </c>
    </row>
    <row r="12" spans="1:17" x14ac:dyDescent="0.25">
      <c r="A12" s="19"/>
      <c r="B12" s="19"/>
      <c r="C12" s="20"/>
      <c r="D12" s="20"/>
    </row>
    <row r="13" spans="1:17" x14ac:dyDescent="0.25">
      <c r="A13" s="10" t="s">
        <v>23</v>
      </c>
      <c r="B13" s="10"/>
      <c r="C13" s="11"/>
      <c r="D13" s="11"/>
    </row>
    <row r="14" spans="1:17" x14ac:dyDescent="0.25">
      <c r="A14" s="12" t="s">
        <v>109</v>
      </c>
      <c r="B14" s="13">
        <f>C14*12</f>
        <v>0</v>
      </c>
      <c r="C14" s="41"/>
      <c r="D14" s="13"/>
      <c r="Q14" s="18">
        <f t="shared" ref="Q14:Q20" si="2">+B14-SUM(E14:P14)</f>
        <v>0</v>
      </c>
    </row>
    <row r="15" spans="1:17" x14ac:dyDescent="0.25">
      <c r="A15" s="12" t="s">
        <v>110</v>
      </c>
      <c r="B15" s="13">
        <f>+C15*12</f>
        <v>0</v>
      </c>
      <c r="C15" s="41"/>
      <c r="D15" s="13"/>
      <c r="Q15" s="18">
        <f t="shared" si="2"/>
        <v>0</v>
      </c>
    </row>
    <row r="16" spans="1:17" x14ac:dyDescent="0.25">
      <c r="A16" s="12" t="s">
        <v>111</v>
      </c>
      <c r="B16" s="13">
        <f t="shared" ref="B16:B20" si="3">+C16*12</f>
        <v>0</v>
      </c>
      <c r="C16" s="41"/>
      <c r="D16" s="13"/>
      <c r="Q16" s="18">
        <f t="shared" si="2"/>
        <v>0</v>
      </c>
    </row>
    <row r="17" spans="1:17" x14ac:dyDescent="0.25">
      <c r="A17" s="12" t="s">
        <v>56</v>
      </c>
      <c r="B17" s="13">
        <f t="shared" si="3"/>
        <v>0</v>
      </c>
      <c r="C17" s="41"/>
      <c r="D17" s="13"/>
      <c r="G17" s="13"/>
      <c r="H17" s="13"/>
      <c r="I17" s="13"/>
      <c r="J17" s="13"/>
      <c r="K17" s="13"/>
      <c r="L17" s="13"/>
      <c r="Q17" s="18">
        <f t="shared" si="2"/>
        <v>0</v>
      </c>
    </row>
    <row r="18" spans="1:17" x14ac:dyDescent="0.25">
      <c r="A18" s="12" t="s">
        <v>57</v>
      </c>
      <c r="B18" s="13">
        <f t="shared" si="3"/>
        <v>0</v>
      </c>
      <c r="C18" s="41"/>
      <c r="D18" s="13"/>
      <c r="G18" s="13"/>
      <c r="H18" s="13"/>
      <c r="I18" s="13"/>
      <c r="J18" s="13"/>
      <c r="K18" s="13"/>
      <c r="L18" s="13"/>
      <c r="M18" s="13"/>
      <c r="Q18" s="18">
        <f t="shared" si="2"/>
        <v>0</v>
      </c>
    </row>
    <row r="19" spans="1:17" x14ac:dyDescent="0.25">
      <c r="A19" s="12" t="s">
        <v>122</v>
      </c>
      <c r="B19" s="13">
        <f t="shared" si="3"/>
        <v>0</v>
      </c>
      <c r="C19" s="41"/>
      <c r="D19" s="13"/>
      <c r="E19" s="23"/>
      <c r="Q19" s="18">
        <f t="shared" si="2"/>
        <v>0</v>
      </c>
    </row>
    <row r="20" spans="1:17" x14ac:dyDescent="0.25">
      <c r="A20" s="12" t="s">
        <v>24</v>
      </c>
      <c r="B20" s="13">
        <f t="shared" si="3"/>
        <v>0</v>
      </c>
      <c r="C20" s="41"/>
      <c r="D20" s="13"/>
      <c r="Q20" s="18">
        <f t="shared" si="2"/>
        <v>0</v>
      </c>
    </row>
    <row r="21" spans="1:17" x14ac:dyDescent="0.25">
      <c r="A21" s="12"/>
      <c r="B21" s="13"/>
      <c r="C21" s="13"/>
      <c r="D21" s="13"/>
      <c r="G21" s="13"/>
      <c r="H21" s="13"/>
      <c r="I21" s="13"/>
      <c r="J21" s="13"/>
      <c r="K21" s="13"/>
      <c r="L21" s="13"/>
    </row>
    <row r="22" spans="1:17" x14ac:dyDescent="0.25">
      <c r="A22" s="19"/>
      <c r="B22" s="24"/>
      <c r="C22" s="13"/>
      <c r="D22" s="13"/>
    </row>
    <row r="23" spans="1:17" x14ac:dyDescent="0.25">
      <c r="A23" s="10" t="s">
        <v>25</v>
      </c>
      <c r="B23" s="25"/>
      <c r="C23" s="13"/>
      <c r="D23" s="13"/>
    </row>
    <row r="24" spans="1:17" x14ac:dyDescent="0.25">
      <c r="A24" s="12" t="s">
        <v>123</v>
      </c>
      <c r="B24" s="13">
        <f t="shared" ref="B24:B26" si="4">+C24*12</f>
        <v>0</v>
      </c>
      <c r="C24" s="41"/>
      <c r="D24" s="13"/>
      <c r="G24" s="13"/>
      <c r="H24" s="13"/>
      <c r="I24" s="13"/>
      <c r="K24" s="13"/>
      <c r="L24" s="13"/>
      <c r="Q24" s="18">
        <f t="shared" ref="Q24:Q29" si="5">+B24-SUM(E24:P24)</f>
        <v>0</v>
      </c>
    </row>
    <row r="25" spans="1:17" x14ac:dyDescent="0.25">
      <c r="A25" s="12" t="s">
        <v>125</v>
      </c>
      <c r="B25" s="13">
        <f t="shared" ref="B25" si="6">+C25*12</f>
        <v>0</v>
      </c>
      <c r="C25" s="41"/>
      <c r="D25" s="13"/>
      <c r="G25" s="13"/>
      <c r="H25" s="13"/>
      <c r="I25" s="13"/>
      <c r="K25" s="13"/>
      <c r="L25" s="13"/>
      <c r="Q25" s="18"/>
    </row>
    <row r="26" spans="1:17" x14ac:dyDescent="0.25">
      <c r="A26" s="12" t="s">
        <v>58</v>
      </c>
      <c r="B26" s="13">
        <f t="shared" si="4"/>
        <v>0</v>
      </c>
      <c r="C26" s="41"/>
      <c r="D26" s="13"/>
      <c r="Q26" s="18">
        <f t="shared" si="5"/>
        <v>0</v>
      </c>
    </row>
    <row r="27" spans="1:17" x14ac:dyDescent="0.25">
      <c r="A27" s="12" t="s">
        <v>64</v>
      </c>
      <c r="B27" s="13">
        <f t="shared" ref="B27" si="7">+C27*12</f>
        <v>0</v>
      </c>
      <c r="C27" s="41"/>
      <c r="D27" s="13"/>
      <c r="Q27" s="18">
        <f t="shared" si="5"/>
        <v>0</v>
      </c>
    </row>
    <row r="28" spans="1:17" x14ac:dyDescent="0.25">
      <c r="A28" s="12" t="s">
        <v>126</v>
      </c>
      <c r="B28" s="13">
        <f t="shared" ref="B28" si="8">+C28*12</f>
        <v>0</v>
      </c>
      <c r="C28" s="41"/>
      <c r="D28" s="13"/>
      <c r="Q28" s="18"/>
    </row>
    <row r="29" spans="1:17" x14ac:dyDescent="0.25">
      <c r="A29" s="12" t="s">
        <v>130</v>
      </c>
      <c r="B29" s="13">
        <f t="shared" ref="B29:B31" si="9">+C29*12</f>
        <v>0</v>
      </c>
      <c r="C29" s="41"/>
      <c r="D29" s="13"/>
      <c r="Q29" s="18">
        <f t="shared" si="5"/>
        <v>0</v>
      </c>
    </row>
    <row r="30" spans="1:17" x14ac:dyDescent="0.25">
      <c r="A30" s="12" t="s">
        <v>131</v>
      </c>
      <c r="B30" s="13">
        <f t="shared" si="9"/>
        <v>0</v>
      </c>
      <c r="C30" s="41"/>
      <c r="D30" s="13"/>
      <c r="Q30" s="18"/>
    </row>
    <row r="31" spans="1:17" x14ac:dyDescent="0.25">
      <c r="A31" s="12" t="s">
        <v>127</v>
      </c>
      <c r="B31" s="13">
        <f t="shared" si="9"/>
        <v>0</v>
      </c>
      <c r="C31" s="41"/>
      <c r="D31" s="13"/>
      <c r="Q31" s="18"/>
    </row>
    <row r="32" spans="1:17" x14ac:dyDescent="0.25">
      <c r="A32" s="19"/>
      <c r="B32" s="24"/>
      <c r="C32" s="13"/>
      <c r="D32" s="13"/>
    </row>
    <row r="33" spans="1:17" x14ac:dyDescent="0.25">
      <c r="A33" s="10" t="s">
        <v>20</v>
      </c>
      <c r="B33" s="25"/>
      <c r="C33" s="13"/>
      <c r="D33" s="13"/>
    </row>
    <row r="34" spans="1:17" x14ac:dyDescent="0.25">
      <c r="A34" s="12" t="s">
        <v>26</v>
      </c>
      <c r="B34" s="13">
        <f t="shared" ref="B34:B50" si="10">+C34*12</f>
        <v>0</v>
      </c>
      <c r="C34" s="41"/>
      <c r="D34" s="13"/>
      <c r="Q34" s="18">
        <f t="shared" ref="Q34:Q50" si="11">+B34-SUM(E34:P34)</f>
        <v>0</v>
      </c>
    </row>
    <row r="35" spans="1:17" x14ac:dyDescent="0.25">
      <c r="A35" s="12" t="s">
        <v>27</v>
      </c>
      <c r="B35" s="13">
        <f t="shared" si="10"/>
        <v>0</v>
      </c>
      <c r="C35" s="102"/>
      <c r="D35" s="24"/>
      <c r="Q35" s="18">
        <f t="shared" si="11"/>
        <v>0</v>
      </c>
    </row>
    <row r="36" spans="1:17" x14ac:dyDescent="0.25">
      <c r="A36" s="12" t="s">
        <v>28</v>
      </c>
      <c r="B36" s="13">
        <f t="shared" si="10"/>
        <v>0</v>
      </c>
      <c r="C36" s="41"/>
      <c r="D36" s="14"/>
      <c r="Q36" s="18">
        <f t="shared" si="11"/>
        <v>0</v>
      </c>
    </row>
    <row r="37" spans="1:17" x14ac:dyDescent="0.25">
      <c r="A37" s="12" t="s">
        <v>29</v>
      </c>
      <c r="B37" s="13">
        <f t="shared" si="10"/>
        <v>0</v>
      </c>
      <c r="C37" s="102"/>
      <c r="D37" s="14"/>
      <c r="Q37" s="18">
        <f t="shared" si="11"/>
        <v>0</v>
      </c>
    </row>
    <row r="38" spans="1:17" x14ac:dyDescent="0.25">
      <c r="A38" s="12" t="s">
        <v>30</v>
      </c>
      <c r="B38" s="13">
        <f t="shared" si="10"/>
        <v>0</v>
      </c>
      <c r="C38" s="41"/>
      <c r="D38" s="14"/>
      <c r="Q38" s="18">
        <f t="shared" si="11"/>
        <v>0</v>
      </c>
    </row>
    <row r="39" spans="1:17" x14ac:dyDescent="0.25">
      <c r="A39" s="12" t="s">
        <v>112</v>
      </c>
      <c r="B39" s="13">
        <f t="shared" si="10"/>
        <v>0</v>
      </c>
      <c r="C39" s="41"/>
      <c r="D39" s="14"/>
      <c r="Q39" s="18">
        <f t="shared" si="11"/>
        <v>0</v>
      </c>
    </row>
    <row r="40" spans="1:17" x14ac:dyDescent="0.25">
      <c r="A40" s="12" t="s">
        <v>31</v>
      </c>
      <c r="B40" s="13">
        <f t="shared" si="10"/>
        <v>0</v>
      </c>
      <c r="C40" s="41"/>
      <c r="D40" s="13"/>
      <c r="Q40" s="18">
        <f t="shared" si="11"/>
        <v>0</v>
      </c>
    </row>
    <row r="41" spans="1:17" x14ac:dyDescent="0.25">
      <c r="A41" s="12" t="s">
        <v>124</v>
      </c>
      <c r="B41" s="13">
        <f t="shared" ref="B41" si="12">+C41*12</f>
        <v>0</v>
      </c>
      <c r="C41" s="41"/>
      <c r="D41" s="13"/>
      <c r="Q41" s="18"/>
    </row>
    <row r="42" spans="1:17" x14ac:dyDescent="0.25">
      <c r="A42" s="12" t="s">
        <v>32</v>
      </c>
      <c r="B42" s="13">
        <f t="shared" si="10"/>
        <v>0</v>
      </c>
      <c r="C42" s="41"/>
      <c r="D42" s="14"/>
      <c r="Q42" s="18">
        <f t="shared" si="11"/>
        <v>0</v>
      </c>
    </row>
    <row r="43" spans="1:17" x14ac:dyDescent="0.25">
      <c r="A43" s="12" t="s">
        <v>33</v>
      </c>
      <c r="B43" s="13">
        <f t="shared" si="10"/>
        <v>0</v>
      </c>
      <c r="C43" s="41"/>
      <c r="D43" s="14"/>
      <c r="Q43" s="18">
        <f t="shared" si="11"/>
        <v>0</v>
      </c>
    </row>
    <row r="44" spans="1:17" x14ac:dyDescent="0.25">
      <c r="A44" s="12" t="s">
        <v>59</v>
      </c>
      <c r="B44" s="13">
        <f t="shared" si="10"/>
        <v>0</v>
      </c>
      <c r="C44" s="41"/>
      <c r="D44" s="14"/>
      <c r="E44" s="23"/>
      <c r="Q44" s="18">
        <f t="shared" si="11"/>
        <v>0</v>
      </c>
    </row>
    <row r="45" spans="1:17" x14ac:dyDescent="0.25">
      <c r="A45" s="12" t="s">
        <v>60</v>
      </c>
      <c r="B45" s="13">
        <f t="shared" si="10"/>
        <v>0</v>
      </c>
      <c r="C45" s="41"/>
      <c r="D45" s="14">
        <f>113.34</f>
        <v>113.34</v>
      </c>
      <c r="Q45" s="18">
        <f t="shared" si="11"/>
        <v>0</v>
      </c>
    </row>
    <row r="46" spans="1:17" x14ac:dyDescent="0.25">
      <c r="A46" s="12" t="s">
        <v>61</v>
      </c>
      <c r="B46" s="13">
        <f t="shared" si="10"/>
        <v>0</v>
      </c>
      <c r="C46" s="41"/>
      <c r="D46" s="14"/>
      <c r="Q46" s="18">
        <f t="shared" si="11"/>
        <v>0</v>
      </c>
    </row>
    <row r="47" spans="1:17" x14ac:dyDescent="0.25">
      <c r="A47" s="12" t="s">
        <v>34</v>
      </c>
      <c r="B47" s="13">
        <f t="shared" si="10"/>
        <v>0</v>
      </c>
      <c r="C47" s="41"/>
      <c r="D47" s="14"/>
      <c r="Q47" s="18">
        <f t="shared" si="11"/>
        <v>0</v>
      </c>
    </row>
    <row r="48" spans="1:17" x14ac:dyDescent="0.25">
      <c r="A48" s="12" t="s">
        <v>113</v>
      </c>
      <c r="B48" s="13">
        <f t="shared" si="10"/>
        <v>0</v>
      </c>
      <c r="C48" s="41"/>
      <c r="D48" s="14"/>
      <c r="Q48" s="18">
        <f t="shared" si="11"/>
        <v>0</v>
      </c>
    </row>
    <row r="49" spans="1:17" x14ac:dyDescent="0.25">
      <c r="A49" s="12" t="s">
        <v>35</v>
      </c>
      <c r="B49" s="13">
        <f t="shared" si="10"/>
        <v>0</v>
      </c>
      <c r="C49" s="41"/>
      <c r="D49" s="14"/>
      <c r="Q49" s="18">
        <f t="shared" si="11"/>
        <v>0</v>
      </c>
    </row>
    <row r="50" spans="1:17" x14ac:dyDescent="0.25">
      <c r="A50" s="12" t="s">
        <v>36</v>
      </c>
      <c r="B50" s="13">
        <f t="shared" si="10"/>
        <v>0</v>
      </c>
      <c r="C50" s="41"/>
      <c r="D50" s="14"/>
      <c r="E50" t="s">
        <v>37</v>
      </c>
      <c r="Q50" s="18">
        <f t="shared" si="11"/>
        <v>0</v>
      </c>
    </row>
    <row r="51" spans="1:17" x14ac:dyDescent="0.25">
      <c r="A51" s="26"/>
      <c r="B51" s="13"/>
      <c r="C51" s="14"/>
      <c r="D51" s="14"/>
    </row>
    <row r="52" spans="1:17" x14ac:dyDescent="0.25">
      <c r="A52" s="10" t="s">
        <v>83</v>
      </c>
      <c r="B52" s="13" t="s">
        <v>38</v>
      </c>
      <c r="C52" s="14" t="s">
        <v>4</v>
      </c>
      <c r="D52" s="14"/>
    </row>
    <row r="53" spans="1:17" x14ac:dyDescent="0.25">
      <c r="A53" s="27" t="s">
        <v>39</v>
      </c>
      <c r="B53" s="42"/>
      <c r="C53" s="14">
        <f t="shared" ref="C53:C69" si="13">+B53/12</f>
        <v>0</v>
      </c>
      <c r="D53" s="14"/>
      <c r="F53" s="14"/>
      <c r="G53" s="14"/>
      <c r="H53" s="14"/>
      <c r="I53" s="18"/>
      <c r="J53" s="14"/>
      <c r="K53" s="18"/>
      <c r="L53" s="18"/>
      <c r="Q53" s="18">
        <f t="shared" ref="Q53:Q69" si="14">+B53-SUM(E53:P53)</f>
        <v>0</v>
      </c>
    </row>
    <row r="54" spans="1:17" x14ac:dyDescent="0.25">
      <c r="A54" s="27" t="s">
        <v>40</v>
      </c>
      <c r="B54" s="42"/>
      <c r="C54" s="14">
        <f t="shared" si="13"/>
        <v>0</v>
      </c>
      <c r="D54" s="14"/>
      <c r="F54" s="14"/>
      <c r="G54" s="14"/>
      <c r="H54" s="14"/>
      <c r="I54" s="18"/>
      <c r="J54" s="14"/>
      <c r="K54" s="18"/>
      <c r="L54" s="18"/>
      <c r="Q54" s="18">
        <f t="shared" si="14"/>
        <v>0</v>
      </c>
    </row>
    <row r="55" spans="1:17" x14ac:dyDescent="0.25">
      <c r="A55" s="27" t="s">
        <v>41</v>
      </c>
      <c r="B55" s="42"/>
      <c r="C55" s="14">
        <f>+B55/12</f>
        <v>0</v>
      </c>
      <c r="D55" s="14"/>
      <c r="F55" s="14"/>
      <c r="G55" s="14"/>
      <c r="H55" s="14"/>
      <c r="I55" s="18"/>
      <c r="J55" s="14"/>
      <c r="K55" s="18"/>
      <c r="L55" s="18"/>
      <c r="Q55" s="18">
        <f t="shared" si="14"/>
        <v>0</v>
      </c>
    </row>
    <row r="56" spans="1:17" x14ac:dyDescent="0.25">
      <c r="A56" s="27" t="s">
        <v>42</v>
      </c>
      <c r="B56" s="42"/>
      <c r="C56" s="14">
        <v>0</v>
      </c>
      <c r="D56" s="14"/>
      <c r="F56" s="14"/>
      <c r="G56" s="14"/>
      <c r="H56" s="14"/>
      <c r="I56" s="18"/>
      <c r="J56" s="14"/>
      <c r="K56" s="18"/>
      <c r="L56" s="18"/>
      <c r="Q56" s="18">
        <f t="shared" si="14"/>
        <v>0</v>
      </c>
    </row>
    <row r="57" spans="1:17" x14ac:dyDescent="0.25">
      <c r="A57" s="27" t="s">
        <v>43</v>
      </c>
      <c r="B57" s="42"/>
      <c r="C57" s="14">
        <f t="shared" si="13"/>
        <v>0</v>
      </c>
      <c r="D57" s="14"/>
      <c r="F57" s="14"/>
      <c r="G57" s="14"/>
      <c r="H57" s="14"/>
      <c r="I57" s="18"/>
      <c r="J57" s="14"/>
      <c r="K57" s="18"/>
      <c r="L57" s="18"/>
      <c r="Q57" s="18">
        <f t="shared" si="14"/>
        <v>0</v>
      </c>
    </row>
    <row r="58" spans="1:17" x14ac:dyDescent="0.25">
      <c r="A58" s="27" t="s">
        <v>44</v>
      </c>
      <c r="B58" s="42"/>
      <c r="C58" s="14">
        <f t="shared" si="13"/>
        <v>0</v>
      </c>
      <c r="D58" s="14"/>
      <c r="F58" s="14"/>
      <c r="G58" s="14"/>
      <c r="H58" s="14"/>
      <c r="I58" s="18"/>
      <c r="J58" s="14"/>
      <c r="K58" s="18"/>
      <c r="L58" s="18"/>
      <c r="Q58" s="18">
        <f t="shared" si="14"/>
        <v>0</v>
      </c>
    </row>
    <row r="59" spans="1:17" x14ac:dyDescent="0.25">
      <c r="A59" s="27" t="s">
        <v>45</v>
      </c>
      <c r="B59" s="42"/>
      <c r="C59" s="14">
        <f>+B59/12</f>
        <v>0</v>
      </c>
      <c r="D59" s="14"/>
      <c r="F59" s="14"/>
      <c r="G59" s="14"/>
      <c r="H59" s="14"/>
      <c r="I59" s="18"/>
      <c r="J59" s="14"/>
      <c r="K59" s="18"/>
      <c r="L59" s="18"/>
      <c r="Q59" s="18">
        <f t="shared" si="14"/>
        <v>0</v>
      </c>
    </row>
    <row r="60" spans="1:17" x14ac:dyDescent="0.25">
      <c r="A60" s="27" t="s">
        <v>46</v>
      </c>
      <c r="B60" s="42"/>
      <c r="C60" s="14">
        <f>+B60/12</f>
        <v>0</v>
      </c>
      <c r="D60" s="14"/>
      <c r="F60" s="14"/>
      <c r="G60" s="14"/>
      <c r="H60" s="14"/>
      <c r="I60" s="18"/>
      <c r="J60" s="14"/>
      <c r="K60" s="18"/>
      <c r="L60" s="18"/>
      <c r="Q60" s="18">
        <f t="shared" si="14"/>
        <v>0</v>
      </c>
    </row>
    <row r="61" spans="1:17" x14ac:dyDescent="0.25">
      <c r="A61" s="27" t="s">
        <v>47</v>
      </c>
      <c r="B61" s="42"/>
      <c r="C61" s="14">
        <f t="shared" si="13"/>
        <v>0</v>
      </c>
      <c r="D61" s="14"/>
      <c r="F61" s="14"/>
      <c r="G61" s="14"/>
      <c r="H61" s="14"/>
      <c r="I61" s="18"/>
      <c r="J61" s="14"/>
      <c r="K61" s="18"/>
      <c r="L61" s="18"/>
      <c r="Q61" s="18">
        <f t="shared" si="14"/>
        <v>0</v>
      </c>
    </row>
    <row r="62" spans="1:17" x14ac:dyDescent="0.25">
      <c r="A62" s="28" t="s">
        <v>48</v>
      </c>
      <c r="B62" s="42"/>
      <c r="C62" s="14">
        <f t="shared" si="13"/>
        <v>0</v>
      </c>
      <c r="D62" s="14"/>
      <c r="F62" s="14"/>
      <c r="G62" s="14"/>
      <c r="H62" s="14"/>
      <c r="I62" s="18"/>
      <c r="J62" s="14"/>
      <c r="K62" s="18"/>
      <c r="L62" s="18"/>
      <c r="Q62" s="18">
        <f t="shared" si="14"/>
        <v>0</v>
      </c>
    </row>
    <row r="63" spans="1:17" x14ac:dyDescent="0.25">
      <c r="A63" s="28" t="s">
        <v>62</v>
      </c>
      <c r="B63" s="42"/>
      <c r="C63" s="14">
        <f t="shared" si="13"/>
        <v>0</v>
      </c>
      <c r="D63" s="14"/>
      <c r="F63" s="14"/>
      <c r="G63" s="14"/>
      <c r="H63" s="14"/>
      <c r="I63" s="18"/>
      <c r="J63" s="14"/>
      <c r="K63" s="18"/>
      <c r="L63" s="18"/>
      <c r="Q63" s="18">
        <f t="shared" si="14"/>
        <v>0</v>
      </c>
    </row>
    <row r="64" spans="1:17" x14ac:dyDescent="0.25">
      <c r="A64" s="28" t="s">
        <v>63</v>
      </c>
      <c r="B64" s="42"/>
      <c r="C64" s="14">
        <f t="shared" si="13"/>
        <v>0</v>
      </c>
      <c r="D64" s="14"/>
      <c r="F64" s="14"/>
      <c r="G64" s="14"/>
      <c r="H64" s="14"/>
      <c r="I64" s="18"/>
      <c r="J64" s="14"/>
      <c r="K64" s="18"/>
      <c r="L64" s="18"/>
      <c r="Q64" s="18">
        <f t="shared" si="14"/>
        <v>0</v>
      </c>
    </row>
    <row r="65" spans="1:17" x14ac:dyDescent="0.25">
      <c r="A65" s="27" t="s">
        <v>49</v>
      </c>
      <c r="B65" s="42"/>
      <c r="C65" s="14">
        <f t="shared" si="13"/>
        <v>0</v>
      </c>
      <c r="D65" s="14"/>
      <c r="F65" s="14"/>
      <c r="G65" s="14"/>
      <c r="H65" s="14"/>
      <c r="I65" s="18"/>
      <c r="J65" s="14"/>
      <c r="K65" s="18"/>
      <c r="L65" s="18"/>
      <c r="Q65" s="18">
        <f t="shared" si="14"/>
        <v>0</v>
      </c>
    </row>
    <row r="66" spans="1:17" x14ac:dyDescent="0.25">
      <c r="A66" s="27" t="s">
        <v>50</v>
      </c>
      <c r="B66" s="42"/>
      <c r="C66" s="14">
        <f t="shared" si="13"/>
        <v>0</v>
      </c>
      <c r="D66" s="14"/>
      <c r="F66" s="14"/>
      <c r="G66" s="14"/>
      <c r="H66" s="14"/>
      <c r="I66" s="18"/>
      <c r="J66" s="14"/>
      <c r="K66" s="18"/>
      <c r="L66" s="18"/>
      <c r="Q66" s="18">
        <f t="shared" si="14"/>
        <v>0</v>
      </c>
    </row>
    <row r="67" spans="1:17" x14ac:dyDescent="0.25">
      <c r="A67" s="29" t="s">
        <v>51</v>
      </c>
      <c r="B67" s="42"/>
      <c r="C67" s="14">
        <f t="shared" si="13"/>
        <v>0</v>
      </c>
      <c r="D67" s="14"/>
      <c r="F67" s="14"/>
      <c r="G67" s="14"/>
      <c r="H67" s="14"/>
      <c r="I67" s="18"/>
      <c r="J67" s="14"/>
      <c r="K67" s="18"/>
      <c r="L67" s="18"/>
      <c r="Q67" s="18">
        <f t="shared" si="14"/>
        <v>0</v>
      </c>
    </row>
    <row r="68" spans="1:17" x14ac:dyDescent="0.25">
      <c r="A68" s="29" t="s">
        <v>52</v>
      </c>
      <c r="B68" s="42"/>
      <c r="C68" s="14">
        <f t="shared" si="13"/>
        <v>0</v>
      </c>
      <c r="D68" s="14"/>
      <c r="F68" s="14"/>
      <c r="G68" s="14"/>
      <c r="H68" s="14"/>
      <c r="I68" s="18"/>
      <c r="J68" s="14"/>
      <c r="K68" s="18"/>
      <c r="L68" s="18"/>
      <c r="Q68" s="18">
        <f t="shared" si="14"/>
        <v>0</v>
      </c>
    </row>
    <row r="69" spans="1:17" s="37" customFormat="1" x14ac:dyDescent="0.25">
      <c r="A69" s="30" t="s">
        <v>53</v>
      </c>
      <c r="B69" s="43"/>
      <c r="C69" s="14">
        <f t="shared" si="13"/>
        <v>0</v>
      </c>
      <c r="D69" s="14"/>
      <c r="F69" s="14"/>
      <c r="G69" s="14"/>
      <c r="H69" s="14"/>
      <c r="I69" s="44"/>
      <c r="J69" s="14"/>
      <c r="K69" s="44"/>
      <c r="L69" s="44"/>
      <c r="Q69" s="44">
        <f t="shared" si="14"/>
        <v>0</v>
      </c>
    </row>
    <row r="70" spans="1:17" x14ac:dyDescent="0.25">
      <c r="A70" s="45" t="s">
        <v>115</v>
      </c>
      <c r="B70" s="47">
        <f>SUM(B53:B69)</f>
        <v>0</v>
      </c>
      <c r="C70" s="47">
        <f>SUM(C53:C69)</f>
        <v>0</v>
      </c>
      <c r="D70" s="14"/>
      <c r="E70" s="32"/>
      <c r="F70" s="31"/>
      <c r="G70" s="31"/>
      <c r="H70" s="31"/>
      <c r="I70" s="33"/>
      <c r="J70" s="31"/>
      <c r="K70" s="33"/>
      <c r="L70" s="33"/>
      <c r="M70" s="32"/>
      <c r="N70" s="32"/>
      <c r="O70" s="32"/>
      <c r="P70" s="32"/>
      <c r="Q70" s="18"/>
    </row>
    <row r="71" spans="1:17" x14ac:dyDescent="0.25">
      <c r="A71" s="10" t="s">
        <v>54</v>
      </c>
      <c r="B71" s="25">
        <f>SUM(B14:B69)</f>
        <v>0</v>
      </c>
      <c r="C71" s="34">
        <f>SUM(C14:C69)</f>
        <v>0</v>
      </c>
      <c r="D71" s="34"/>
      <c r="E71" s="34">
        <f t="shared" ref="E71:Q71" si="15">SUM(E14:E69)</f>
        <v>0</v>
      </c>
      <c r="F71" s="34">
        <f t="shared" si="15"/>
        <v>0</v>
      </c>
      <c r="G71" s="34">
        <f t="shared" si="15"/>
        <v>0</v>
      </c>
      <c r="H71" s="34">
        <f t="shared" si="15"/>
        <v>0</v>
      </c>
      <c r="I71" s="34">
        <f t="shared" si="15"/>
        <v>0</v>
      </c>
      <c r="J71" s="34">
        <f t="shared" si="15"/>
        <v>0</v>
      </c>
      <c r="K71" s="34">
        <f t="shared" si="15"/>
        <v>0</v>
      </c>
      <c r="L71" s="34">
        <f t="shared" si="15"/>
        <v>0</v>
      </c>
      <c r="M71" s="34">
        <f t="shared" si="15"/>
        <v>0</v>
      </c>
      <c r="N71" s="34">
        <f t="shared" si="15"/>
        <v>0</v>
      </c>
      <c r="O71" s="34">
        <f t="shared" si="15"/>
        <v>0</v>
      </c>
      <c r="P71" s="34">
        <f t="shared" si="15"/>
        <v>0</v>
      </c>
      <c r="Q71" s="34">
        <f t="shared" si="15"/>
        <v>0</v>
      </c>
    </row>
    <row r="73" spans="1:17" x14ac:dyDescent="0.25">
      <c r="A73" s="35" t="s">
        <v>55</v>
      </c>
      <c r="B73" s="36">
        <f>+B11-B71</f>
        <v>0</v>
      </c>
      <c r="C73" s="39">
        <f>+C11-C71</f>
        <v>0</v>
      </c>
      <c r="D73" s="36"/>
      <c r="E73" s="36">
        <f t="shared" ref="E73:Q73" si="16">+E11-E71</f>
        <v>0</v>
      </c>
      <c r="F73" s="36">
        <f t="shared" si="16"/>
        <v>0</v>
      </c>
      <c r="G73" s="36">
        <f t="shared" si="16"/>
        <v>0</v>
      </c>
      <c r="H73" s="36">
        <f t="shared" si="16"/>
        <v>0</v>
      </c>
      <c r="I73" s="36">
        <f t="shared" si="16"/>
        <v>0</v>
      </c>
      <c r="J73" s="36">
        <f t="shared" si="16"/>
        <v>0</v>
      </c>
      <c r="K73" s="36">
        <f t="shared" si="16"/>
        <v>0</v>
      </c>
      <c r="L73" s="36">
        <f t="shared" si="16"/>
        <v>0</v>
      </c>
      <c r="M73" s="36">
        <f t="shared" si="16"/>
        <v>0</v>
      </c>
      <c r="N73" s="36">
        <f t="shared" si="16"/>
        <v>0</v>
      </c>
      <c r="O73" s="36">
        <f t="shared" si="16"/>
        <v>0</v>
      </c>
      <c r="P73" s="36">
        <f t="shared" si="16"/>
        <v>0</v>
      </c>
      <c r="Q73" s="36">
        <f t="shared" si="16"/>
        <v>0</v>
      </c>
    </row>
    <row r="75" spans="1:17" x14ac:dyDescent="0.25">
      <c r="A75" s="46"/>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sheetPr>
  <dimension ref="A1:J372"/>
  <sheetViews>
    <sheetView showGridLines="0" zoomScaleNormal="100" workbookViewId="0">
      <pane ySplit="12" topLeftCell="A19" activePane="bottomLeft" state="frozen"/>
      <selection activeCell="G29" sqref="G28:G29"/>
      <selection pane="bottomLeft" activeCell="G29" sqref="G28:G29"/>
    </sheetView>
  </sheetViews>
  <sheetFormatPr defaultColWidth="9.140625" defaultRowHeight="12.75" x14ac:dyDescent="0.2"/>
  <cols>
    <col min="1" max="1" width="5.7109375" style="87" customWidth="1"/>
    <col min="2" max="2" width="13.7109375" style="87" customWidth="1"/>
    <col min="3" max="10" width="13.5703125" style="87" customWidth="1"/>
    <col min="11" max="16384" width="9.140625" style="87"/>
  </cols>
  <sheetData>
    <row r="1" spans="1:10" ht="21.75" thickBot="1" x14ac:dyDescent="0.25">
      <c r="A1" s="88" t="s">
        <v>84</v>
      </c>
      <c r="B1" s="88"/>
      <c r="C1" s="88"/>
      <c r="D1" s="88"/>
      <c r="E1" s="88"/>
      <c r="F1" s="88"/>
      <c r="G1" s="88"/>
      <c r="H1" s="88"/>
      <c r="I1" s="88"/>
      <c r="J1" s="88"/>
    </row>
    <row r="2" spans="1:10" ht="13.5" thickTop="1" x14ac:dyDescent="0.2"/>
    <row r="3" spans="1:10" ht="13.5" thickBot="1" x14ac:dyDescent="0.25">
      <c r="B3" s="89" t="s">
        <v>85</v>
      </c>
      <c r="C3" s="89"/>
      <c r="D3" s="89"/>
      <c r="G3" s="89" t="s">
        <v>86</v>
      </c>
      <c r="H3" s="89"/>
      <c r="I3" s="89"/>
    </row>
    <row r="4" spans="1:10" x14ac:dyDescent="0.2">
      <c r="B4" s="96" t="s">
        <v>87</v>
      </c>
      <c r="C4" s="96"/>
      <c r="D4" s="91">
        <v>10000</v>
      </c>
      <c r="G4" s="96" t="s">
        <v>88</v>
      </c>
      <c r="H4" s="96"/>
      <c r="I4" s="91">
        <f>IF(LoanIsGood,-PMT(InterestRate/PaymentsPerYear,ScheduledNumberOfPayments,LoanAmount),"")</f>
        <v>361.52395535916838</v>
      </c>
    </row>
    <row r="5" spans="1:10" x14ac:dyDescent="0.2">
      <c r="B5" s="96" t="s">
        <v>89</v>
      </c>
      <c r="C5" s="96"/>
      <c r="D5" s="92">
        <v>0.18</v>
      </c>
      <c r="G5" s="96" t="s">
        <v>90</v>
      </c>
      <c r="H5" s="96"/>
      <c r="I5" s="93">
        <f>IF(LoanIsGood,LoanPeriod*PaymentsPerYear,"")</f>
        <v>36</v>
      </c>
    </row>
    <row r="6" spans="1:10" x14ac:dyDescent="0.2">
      <c r="B6" s="96" t="s">
        <v>91</v>
      </c>
      <c r="C6" s="96"/>
      <c r="D6" s="93">
        <v>3</v>
      </c>
      <c r="G6" s="96" t="s">
        <v>92</v>
      </c>
      <c r="H6" s="96"/>
      <c r="I6" s="93">
        <f>IF(LoanIsGood,COUNT(tblLoan[TOTAL PAYMENT]),"")</f>
        <v>36</v>
      </c>
    </row>
    <row r="7" spans="1:10" x14ac:dyDescent="0.2">
      <c r="B7" s="96" t="s">
        <v>93</v>
      </c>
      <c r="C7" s="96"/>
      <c r="D7" s="93">
        <v>12</v>
      </c>
      <c r="G7" s="96" t="s">
        <v>94</v>
      </c>
      <c r="H7" s="96"/>
      <c r="I7" s="91">
        <v>17300</v>
      </c>
    </row>
    <row r="8" spans="1:10" x14ac:dyDescent="0.2">
      <c r="B8" s="96" t="s">
        <v>95</v>
      </c>
      <c r="C8" s="96"/>
      <c r="D8" s="94">
        <v>42370</v>
      </c>
      <c r="G8" s="96" t="s">
        <v>96</v>
      </c>
      <c r="H8" s="96"/>
      <c r="I8" s="91">
        <v>248196.12386173042</v>
      </c>
    </row>
    <row r="10" spans="1:10" x14ac:dyDescent="0.2">
      <c r="B10" s="96" t="s">
        <v>97</v>
      </c>
      <c r="C10" s="96"/>
      <c r="D10" s="95">
        <v>0</v>
      </c>
      <c r="G10" s="90" t="s">
        <v>98</v>
      </c>
      <c r="H10" s="111" t="s">
        <v>120</v>
      </c>
      <c r="I10" s="111"/>
    </row>
    <row r="12" spans="1:10" ht="25.5" x14ac:dyDescent="0.2">
      <c r="A12" s="99" t="s">
        <v>99</v>
      </c>
      <c r="B12" s="99" t="s">
        <v>100</v>
      </c>
      <c r="C12" s="100" t="s">
        <v>101</v>
      </c>
      <c r="D12" s="100" t="s">
        <v>102</v>
      </c>
      <c r="E12" s="100" t="s">
        <v>103</v>
      </c>
      <c r="F12" s="100" t="s">
        <v>104</v>
      </c>
      <c r="G12" s="100" t="s">
        <v>105</v>
      </c>
      <c r="H12" s="100" t="s">
        <v>106</v>
      </c>
      <c r="I12" s="100" t="s">
        <v>107</v>
      </c>
      <c r="J12" s="100" t="s">
        <v>108</v>
      </c>
    </row>
    <row r="13" spans="1:10" x14ac:dyDescent="0.2">
      <c r="A13" s="97">
        <f>IF(LoanIsGood,IF(ROW()-ROW(tblLoan[[#Headers],[PMT NO]])&gt;ScheduledNumberOfPayments,"",ROW()-ROW(tblLoan[[#Headers],[PMT NO]])),"")</f>
        <v>1</v>
      </c>
      <c r="B13" s="98">
        <f>IF(tblLoan[[#This Row],[PMT NO]]&lt;&gt;"",EOMONTH(LoanStartDate,ROW(tblLoan[[#This Row],[PMT NO]])-ROW(tblLoan[[#Headers],[PMT NO]])-2)+DAY(LoanStartDate),"")</f>
        <v>42370</v>
      </c>
      <c r="C13" s="101">
        <f>IF(tblLoan[[#This Row],[PMT NO]]&lt;&gt;"",IF(ROW()-ROW(tblLoan[[#Headers],[BEGINNING BALANCE]])=1,LoanAmount,INDEX(tblLoan[ENDING BALANCE],ROW()-ROW(tblLoan[[#Headers],[BEGINNING BALANCE]])-1)),"")</f>
        <v>10000</v>
      </c>
      <c r="D13" s="101">
        <f>IF(tblLoan[[#This Row],[PMT NO]]&lt;&gt;"",ScheduledPayment,"")</f>
        <v>361.52395535916838</v>
      </c>
      <c r="E13" s="101">
        <f>IF(tblLoan[[#This Row],[PMT NO]]&lt;&gt;"",IF(tblLoan[[#This Row],[SCHEDULED PAYMENT]]+ExtraPayments&lt;tblLoan[[#This Row],[BEGINNING BALANCE]],ExtraPayments,IF(tblLoan[[#This Row],[BEGINNING BALANCE]]-tblLoan[[#This Row],[SCHEDULED PAYMENT]]&gt;0,tblLoan[[#This Row],[BEGINNING BALANCE]]-tblLoan[[#This Row],[SCHEDULED PAYMENT]],0)),"")</f>
        <v>0</v>
      </c>
      <c r="F13" s="101">
        <f>IF(tblLoan[[#This Row],[PMT NO]]&lt;&gt;"",IF(tblLoan[[#This Row],[SCHEDULED PAYMENT]]+tblLoan[[#This Row],[EXTRA PAYMENT]]&lt;=tblLoan[[#This Row],[BEGINNING BALANCE]],tblLoan[[#This Row],[SCHEDULED PAYMENT]]+tblLoan[[#This Row],[EXTRA PAYMENT]],tblLoan[[#This Row],[BEGINNING BALANCE]]),"")</f>
        <v>361.52395535916838</v>
      </c>
      <c r="G13" s="101">
        <f>IF(tblLoan[[#This Row],[PMT NO]]&lt;&gt;"",tblLoan[[#This Row],[TOTAL PAYMENT]]-tblLoan[[#This Row],[INTEREST]],"")</f>
        <v>211.52395535916838</v>
      </c>
      <c r="H13" s="101">
        <f>IF(tblLoan[[#This Row],[PMT NO]]&lt;&gt;"",tblLoan[[#This Row],[BEGINNING BALANCE]]*(InterestRate/PaymentsPerYear),"")</f>
        <v>150</v>
      </c>
      <c r="I13" s="101">
        <f>IF(tblLoan[[#This Row],[PMT NO]]&lt;&gt;"",IF(tblLoan[[#This Row],[SCHEDULED PAYMENT]]+tblLoan[[#This Row],[EXTRA PAYMENT]]&lt;=tblLoan[[#This Row],[BEGINNING BALANCE]],tblLoan[[#This Row],[BEGINNING BALANCE]]-tblLoan[[#This Row],[PRINCIPAL]],0),"")</f>
        <v>9788.4760446408309</v>
      </c>
      <c r="J13" s="101">
        <f>IF(tblLoan[[#This Row],[PMT NO]]&lt;&gt;"",SUM(INDEX(tblLoan[INTEREST],1,1):tblLoan[[#This Row],[INTEREST]]),"")</f>
        <v>150</v>
      </c>
    </row>
    <row r="14" spans="1:10" x14ac:dyDescent="0.2">
      <c r="A14" s="97">
        <f>IF(LoanIsGood,IF(ROW()-ROW(tblLoan[[#Headers],[PMT NO]])&gt;ScheduledNumberOfPayments,"",ROW()-ROW(tblLoan[[#Headers],[PMT NO]])),"")</f>
        <v>2</v>
      </c>
      <c r="B14" s="98">
        <f>IF(tblLoan[[#This Row],[PMT NO]]&lt;&gt;"",EOMONTH(LoanStartDate,ROW(tblLoan[[#This Row],[PMT NO]])-ROW(tblLoan[[#Headers],[PMT NO]])-2)+DAY(LoanStartDate),"")</f>
        <v>42401</v>
      </c>
      <c r="C14" s="101">
        <f>IF(tblLoan[[#This Row],[PMT NO]]&lt;&gt;"",IF(ROW()-ROW(tblLoan[[#Headers],[BEGINNING BALANCE]])=1,LoanAmount,INDEX(tblLoan[ENDING BALANCE],ROW()-ROW(tblLoan[[#Headers],[BEGINNING BALANCE]])-1)),"")</f>
        <v>9788.4760446408309</v>
      </c>
      <c r="D14" s="101">
        <f>IF(tblLoan[[#This Row],[PMT NO]]&lt;&gt;"",ScheduledPayment,"")</f>
        <v>361.52395535916838</v>
      </c>
      <c r="E14" s="101">
        <f>IF(tblLoan[[#This Row],[PMT NO]]&lt;&gt;"",IF(tblLoan[[#This Row],[SCHEDULED PAYMENT]]+ExtraPayments&lt;tblLoan[[#This Row],[BEGINNING BALANCE]],ExtraPayments,IF(tblLoan[[#This Row],[BEGINNING BALANCE]]-tblLoan[[#This Row],[SCHEDULED PAYMENT]]&gt;0,tblLoan[[#This Row],[BEGINNING BALANCE]]-tblLoan[[#This Row],[SCHEDULED PAYMENT]],0)),"")</f>
        <v>0</v>
      </c>
      <c r="F14" s="101">
        <f>IF(tblLoan[[#This Row],[PMT NO]]&lt;&gt;"",IF(tblLoan[[#This Row],[SCHEDULED PAYMENT]]+tblLoan[[#This Row],[EXTRA PAYMENT]]&lt;=tblLoan[[#This Row],[BEGINNING BALANCE]],tblLoan[[#This Row],[SCHEDULED PAYMENT]]+tblLoan[[#This Row],[EXTRA PAYMENT]],tblLoan[[#This Row],[BEGINNING BALANCE]]),"")</f>
        <v>361.52395535916838</v>
      </c>
      <c r="G14" s="101">
        <f>IF(tblLoan[[#This Row],[PMT NO]]&lt;&gt;"",tblLoan[[#This Row],[TOTAL PAYMENT]]-tblLoan[[#This Row],[INTEREST]],"")</f>
        <v>214.69681468955594</v>
      </c>
      <c r="H14" s="101">
        <f>IF(tblLoan[[#This Row],[PMT NO]]&lt;&gt;"",tblLoan[[#This Row],[BEGINNING BALANCE]]*(InterestRate/PaymentsPerYear),"")</f>
        <v>146.82714066961245</v>
      </c>
      <c r="I14" s="101">
        <f>IF(tblLoan[[#This Row],[PMT NO]]&lt;&gt;"",IF(tblLoan[[#This Row],[SCHEDULED PAYMENT]]+tblLoan[[#This Row],[EXTRA PAYMENT]]&lt;=tblLoan[[#This Row],[BEGINNING BALANCE]],tblLoan[[#This Row],[BEGINNING BALANCE]]-tblLoan[[#This Row],[PRINCIPAL]],0),"")</f>
        <v>9573.7792299512748</v>
      </c>
      <c r="J14" s="101">
        <f>IF(tblLoan[[#This Row],[PMT NO]]&lt;&gt;"",SUM(INDEX(tblLoan[INTEREST],1,1):tblLoan[[#This Row],[INTEREST]]),"")</f>
        <v>296.82714066961245</v>
      </c>
    </row>
    <row r="15" spans="1:10" x14ac:dyDescent="0.2">
      <c r="A15" s="97">
        <f>IF(LoanIsGood,IF(ROW()-ROW(tblLoan[[#Headers],[PMT NO]])&gt;ScheduledNumberOfPayments,"",ROW()-ROW(tblLoan[[#Headers],[PMT NO]])),"")</f>
        <v>3</v>
      </c>
      <c r="B15" s="98">
        <f>IF(tblLoan[[#This Row],[PMT NO]]&lt;&gt;"",EOMONTH(LoanStartDate,ROW(tblLoan[[#This Row],[PMT NO]])-ROW(tblLoan[[#Headers],[PMT NO]])-2)+DAY(LoanStartDate),"")</f>
        <v>42430</v>
      </c>
      <c r="C15" s="101">
        <f>IF(tblLoan[[#This Row],[PMT NO]]&lt;&gt;"",IF(ROW()-ROW(tblLoan[[#Headers],[BEGINNING BALANCE]])=1,LoanAmount,INDEX(tblLoan[ENDING BALANCE],ROW()-ROW(tblLoan[[#Headers],[BEGINNING BALANCE]])-1)),"")</f>
        <v>9573.7792299512748</v>
      </c>
      <c r="D15" s="101">
        <f>IF(tblLoan[[#This Row],[PMT NO]]&lt;&gt;"",ScheduledPayment,"")</f>
        <v>361.52395535916838</v>
      </c>
      <c r="E15" s="101">
        <f>IF(tblLoan[[#This Row],[PMT NO]]&lt;&gt;"",IF(tblLoan[[#This Row],[SCHEDULED PAYMENT]]+ExtraPayments&lt;tblLoan[[#This Row],[BEGINNING BALANCE]],ExtraPayments,IF(tblLoan[[#This Row],[BEGINNING BALANCE]]-tblLoan[[#This Row],[SCHEDULED PAYMENT]]&gt;0,tblLoan[[#This Row],[BEGINNING BALANCE]]-tblLoan[[#This Row],[SCHEDULED PAYMENT]],0)),"")</f>
        <v>0</v>
      </c>
      <c r="F15" s="101">
        <f>IF(tblLoan[[#This Row],[PMT NO]]&lt;&gt;"",IF(tblLoan[[#This Row],[SCHEDULED PAYMENT]]+tblLoan[[#This Row],[EXTRA PAYMENT]]&lt;=tblLoan[[#This Row],[BEGINNING BALANCE]],tblLoan[[#This Row],[SCHEDULED PAYMENT]]+tblLoan[[#This Row],[EXTRA PAYMENT]],tblLoan[[#This Row],[BEGINNING BALANCE]]),"")</f>
        <v>361.52395535916838</v>
      </c>
      <c r="G15" s="101">
        <f>IF(tblLoan[[#This Row],[PMT NO]]&lt;&gt;"",tblLoan[[#This Row],[TOTAL PAYMENT]]-tblLoan[[#This Row],[INTEREST]],"")</f>
        <v>217.91726690989927</v>
      </c>
      <c r="H15" s="101">
        <f>IF(tblLoan[[#This Row],[PMT NO]]&lt;&gt;"",tblLoan[[#This Row],[BEGINNING BALANCE]]*(InterestRate/PaymentsPerYear),"")</f>
        <v>143.60668844926911</v>
      </c>
      <c r="I15" s="101">
        <f>IF(tblLoan[[#This Row],[PMT NO]]&lt;&gt;"",IF(tblLoan[[#This Row],[SCHEDULED PAYMENT]]+tblLoan[[#This Row],[EXTRA PAYMENT]]&lt;=tblLoan[[#This Row],[BEGINNING BALANCE]],tblLoan[[#This Row],[BEGINNING BALANCE]]-tblLoan[[#This Row],[PRINCIPAL]],0),"")</f>
        <v>9355.8619630413759</v>
      </c>
      <c r="J15" s="101">
        <f>IF(tblLoan[[#This Row],[PMT NO]]&lt;&gt;"",SUM(INDEX(tblLoan[INTEREST],1,1):tblLoan[[#This Row],[INTEREST]]),"")</f>
        <v>440.43382911888159</v>
      </c>
    </row>
    <row r="16" spans="1:10" x14ac:dyDescent="0.2">
      <c r="A16" s="97">
        <f>IF(LoanIsGood,IF(ROW()-ROW(tblLoan[[#Headers],[PMT NO]])&gt;ScheduledNumberOfPayments,"",ROW()-ROW(tblLoan[[#Headers],[PMT NO]])),"")</f>
        <v>4</v>
      </c>
      <c r="B16" s="98">
        <f>IF(tblLoan[[#This Row],[PMT NO]]&lt;&gt;"",EOMONTH(LoanStartDate,ROW(tblLoan[[#This Row],[PMT NO]])-ROW(tblLoan[[#Headers],[PMT NO]])-2)+DAY(LoanStartDate),"")</f>
        <v>42461</v>
      </c>
      <c r="C16" s="101">
        <f>IF(tblLoan[[#This Row],[PMT NO]]&lt;&gt;"",IF(ROW()-ROW(tblLoan[[#Headers],[BEGINNING BALANCE]])=1,LoanAmount,INDEX(tblLoan[ENDING BALANCE],ROW()-ROW(tblLoan[[#Headers],[BEGINNING BALANCE]])-1)),"")</f>
        <v>9355.8619630413759</v>
      </c>
      <c r="D16" s="101">
        <f>IF(tblLoan[[#This Row],[PMT NO]]&lt;&gt;"",ScheduledPayment,"")</f>
        <v>361.52395535916838</v>
      </c>
      <c r="E16" s="101">
        <f>IF(tblLoan[[#This Row],[PMT NO]]&lt;&gt;"",IF(tblLoan[[#This Row],[SCHEDULED PAYMENT]]+ExtraPayments&lt;tblLoan[[#This Row],[BEGINNING BALANCE]],ExtraPayments,IF(tblLoan[[#This Row],[BEGINNING BALANCE]]-tblLoan[[#This Row],[SCHEDULED PAYMENT]]&gt;0,tblLoan[[#This Row],[BEGINNING BALANCE]]-tblLoan[[#This Row],[SCHEDULED PAYMENT]],0)),"")</f>
        <v>0</v>
      </c>
      <c r="F16" s="101">
        <f>IF(tblLoan[[#This Row],[PMT NO]]&lt;&gt;"",IF(tblLoan[[#This Row],[SCHEDULED PAYMENT]]+tblLoan[[#This Row],[EXTRA PAYMENT]]&lt;=tblLoan[[#This Row],[BEGINNING BALANCE]],tblLoan[[#This Row],[SCHEDULED PAYMENT]]+tblLoan[[#This Row],[EXTRA PAYMENT]],tblLoan[[#This Row],[BEGINNING BALANCE]]),"")</f>
        <v>361.52395535916838</v>
      </c>
      <c r="G16" s="101">
        <f>IF(tblLoan[[#This Row],[PMT NO]]&lt;&gt;"",tblLoan[[#This Row],[TOTAL PAYMENT]]-tblLoan[[#This Row],[INTEREST]],"")</f>
        <v>221.18602591354775</v>
      </c>
      <c r="H16" s="101">
        <f>IF(tblLoan[[#This Row],[PMT NO]]&lt;&gt;"",tblLoan[[#This Row],[BEGINNING BALANCE]]*(InterestRate/PaymentsPerYear),"")</f>
        <v>140.33792944562063</v>
      </c>
      <c r="I16" s="101">
        <f>IF(tblLoan[[#This Row],[PMT NO]]&lt;&gt;"",IF(tblLoan[[#This Row],[SCHEDULED PAYMENT]]+tblLoan[[#This Row],[EXTRA PAYMENT]]&lt;=tblLoan[[#This Row],[BEGINNING BALANCE]],tblLoan[[#This Row],[BEGINNING BALANCE]]-tblLoan[[#This Row],[PRINCIPAL]],0),"")</f>
        <v>9134.6759371278276</v>
      </c>
      <c r="J16" s="101">
        <f>IF(tblLoan[[#This Row],[PMT NO]]&lt;&gt;"",SUM(INDEX(tblLoan[INTEREST],1,1):tblLoan[[#This Row],[INTEREST]]),"")</f>
        <v>580.77175856450219</v>
      </c>
    </row>
    <row r="17" spans="1:10" x14ac:dyDescent="0.2">
      <c r="A17" s="97">
        <f>IF(LoanIsGood,IF(ROW()-ROW(tblLoan[[#Headers],[PMT NO]])&gt;ScheduledNumberOfPayments,"",ROW()-ROW(tblLoan[[#Headers],[PMT NO]])),"")</f>
        <v>5</v>
      </c>
      <c r="B17" s="98">
        <f>IF(tblLoan[[#This Row],[PMT NO]]&lt;&gt;"",EOMONTH(LoanStartDate,ROW(tblLoan[[#This Row],[PMT NO]])-ROW(tblLoan[[#Headers],[PMT NO]])-2)+DAY(LoanStartDate),"")</f>
        <v>42491</v>
      </c>
      <c r="C17" s="101">
        <f>IF(tblLoan[[#This Row],[PMT NO]]&lt;&gt;"",IF(ROW()-ROW(tblLoan[[#Headers],[BEGINNING BALANCE]])=1,LoanAmount,INDEX(tblLoan[ENDING BALANCE],ROW()-ROW(tblLoan[[#Headers],[BEGINNING BALANCE]])-1)),"")</f>
        <v>9134.6759371278276</v>
      </c>
      <c r="D17" s="101">
        <f>IF(tblLoan[[#This Row],[PMT NO]]&lt;&gt;"",ScheduledPayment,"")</f>
        <v>361.52395535916838</v>
      </c>
      <c r="E17" s="101">
        <f>IF(tblLoan[[#This Row],[PMT NO]]&lt;&gt;"",IF(tblLoan[[#This Row],[SCHEDULED PAYMENT]]+ExtraPayments&lt;tblLoan[[#This Row],[BEGINNING BALANCE]],ExtraPayments,IF(tblLoan[[#This Row],[BEGINNING BALANCE]]-tblLoan[[#This Row],[SCHEDULED PAYMENT]]&gt;0,tblLoan[[#This Row],[BEGINNING BALANCE]]-tblLoan[[#This Row],[SCHEDULED PAYMENT]],0)),"")</f>
        <v>0</v>
      </c>
      <c r="F17" s="101">
        <f>IF(tblLoan[[#This Row],[PMT NO]]&lt;&gt;"",IF(tblLoan[[#This Row],[SCHEDULED PAYMENT]]+tblLoan[[#This Row],[EXTRA PAYMENT]]&lt;=tblLoan[[#This Row],[BEGINNING BALANCE]],tblLoan[[#This Row],[SCHEDULED PAYMENT]]+tblLoan[[#This Row],[EXTRA PAYMENT]],tblLoan[[#This Row],[BEGINNING BALANCE]]),"")</f>
        <v>361.52395535916838</v>
      </c>
      <c r="G17" s="101">
        <f>IF(tblLoan[[#This Row],[PMT NO]]&lt;&gt;"",tblLoan[[#This Row],[TOTAL PAYMENT]]-tblLoan[[#This Row],[INTEREST]],"")</f>
        <v>224.50381630225098</v>
      </c>
      <c r="H17" s="101">
        <f>IF(tblLoan[[#This Row],[PMT NO]]&lt;&gt;"",tblLoan[[#This Row],[BEGINNING BALANCE]]*(InterestRate/PaymentsPerYear),"")</f>
        <v>137.0201390569174</v>
      </c>
      <c r="I17" s="101">
        <f>IF(tblLoan[[#This Row],[PMT NO]]&lt;&gt;"",IF(tblLoan[[#This Row],[SCHEDULED PAYMENT]]+tblLoan[[#This Row],[EXTRA PAYMENT]]&lt;=tblLoan[[#This Row],[BEGINNING BALANCE]],tblLoan[[#This Row],[BEGINNING BALANCE]]-tblLoan[[#This Row],[PRINCIPAL]],0),"")</f>
        <v>8910.1721208255767</v>
      </c>
      <c r="J17" s="101">
        <f>IF(tblLoan[[#This Row],[PMT NO]]&lt;&gt;"",SUM(INDEX(tblLoan[INTEREST],1,1):tblLoan[[#This Row],[INTEREST]]),"")</f>
        <v>717.79189762141959</v>
      </c>
    </row>
    <row r="18" spans="1:10" x14ac:dyDescent="0.2">
      <c r="A18" s="97">
        <f>IF(LoanIsGood,IF(ROW()-ROW(tblLoan[[#Headers],[PMT NO]])&gt;ScheduledNumberOfPayments,"",ROW()-ROW(tblLoan[[#Headers],[PMT NO]])),"")</f>
        <v>6</v>
      </c>
      <c r="B18" s="98">
        <f>IF(tblLoan[[#This Row],[PMT NO]]&lt;&gt;"",EOMONTH(LoanStartDate,ROW(tblLoan[[#This Row],[PMT NO]])-ROW(tblLoan[[#Headers],[PMT NO]])-2)+DAY(LoanStartDate),"")</f>
        <v>42522</v>
      </c>
      <c r="C18" s="101">
        <f>IF(tblLoan[[#This Row],[PMT NO]]&lt;&gt;"",IF(ROW()-ROW(tblLoan[[#Headers],[BEGINNING BALANCE]])=1,LoanAmount,INDEX(tblLoan[ENDING BALANCE],ROW()-ROW(tblLoan[[#Headers],[BEGINNING BALANCE]])-1)),"")</f>
        <v>8910.1721208255767</v>
      </c>
      <c r="D18" s="101">
        <f>IF(tblLoan[[#This Row],[PMT NO]]&lt;&gt;"",ScheduledPayment,"")</f>
        <v>361.52395535916838</v>
      </c>
      <c r="E18" s="101">
        <f>IF(tblLoan[[#This Row],[PMT NO]]&lt;&gt;"",IF(tblLoan[[#This Row],[SCHEDULED PAYMENT]]+ExtraPayments&lt;tblLoan[[#This Row],[BEGINNING BALANCE]],ExtraPayments,IF(tblLoan[[#This Row],[BEGINNING BALANCE]]-tblLoan[[#This Row],[SCHEDULED PAYMENT]]&gt;0,tblLoan[[#This Row],[BEGINNING BALANCE]]-tblLoan[[#This Row],[SCHEDULED PAYMENT]],0)),"")</f>
        <v>0</v>
      </c>
      <c r="F18" s="101">
        <f>IF(tblLoan[[#This Row],[PMT NO]]&lt;&gt;"",IF(tblLoan[[#This Row],[SCHEDULED PAYMENT]]+tblLoan[[#This Row],[EXTRA PAYMENT]]&lt;=tblLoan[[#This Row],[BEGINNING BALANCE]],tblLoan[[#This Row],[SCHEDULED PAYMENT]]+tblLoan[[#This Row],[EXTRA PAYMENT]],tblLoan[[#This Row],[BEGINNING BALANCE]]),"")</f>
        <v>361.52395535916838</v>
      </c>
      <c r="G18" s="101">
        <f>IF(tblLoan[[#This Row],[PMT NO]]&lt;&gt;"",tblLoan[[#This Row],[TOTAL PAYMENT]]-tblLoan[[#This Row],[INTEREST]],"")</f>
        <v>227.87137354678472</v>
      </c>
      <c r="H18" s="101">
        <f>IF(tblLoan[[#This Row],[PMT NO]]&lt;&gt;"",tblLoan[[#This Row],[BEGINNING BALANCE]]*(InterestRate/PaymentsPerYear),"")</f>
        <v>133.65258181238366</v>
      </c>
      <c r="I18" s="101">
        <f>IF(tblLoan[[#This Row],[PMT NO]]&lt;&gt;"",IF(tblLoan[[#This Row],[SCHEDULED PAYMENT]]+tblLoan[[#This Row],[EXTRA PAYMENT]]&lt;=tblLoan[[#This Row],[BEGINNING BALANCE]],tblLoan[[#This Row],[BEGINNING BALANCE]]-tblLoan[[#This Row],[PRINCIPAL]],0),"")</f>
        <v>8682.3007472787922</v>
      </c>
      <c r="J18" s="101">
        <f>IF(tblLoan[[#This Row],[PMT NO]]&lt;&gt;"",SUM(INDEX(tblLoan[INTEREST],1,1):tblLoan[[#This Row],[INTEREST]]),"")</f>
        <v>851.44447943380328</v>
      </c>
    </row>
    <row r="19" spans="1:10" x14ac:dyDescent="0.2">
      <c r="A19" s="97">
        <f>IF(LoanIsGood,IF(ROW()-ROW(tblLoan[[#Headers],[PMT NO]])&gt;ScheduledNumberOfPayments,"",ROW()-ROW(tblLoan[[#Headers],[PMT NO]])),"")</f>
        <v>7</v>
      </c>
      <c r="B19" s="98">
        <f>IF(tblLoan[[#This Row],[PMT NO]]&lt;&gt;"",EOMONTH(LoanStartDate,ROW(tblLoan[[#This Row],[PMT NO]])-ROW(tblLoan[[#Headers],[PMT NO]])-2)+DAY(LoanStartDate),"")</f>
        <v>42552</v>
      </c>
      <c r="C19" s="101">
        <f>IF(tblLoan[[#This Row],[PMT NO]]&lt;&gt;"",IF(ROW()-ROW(tblLoan[[#Headers],[BEGINNING BALANCE]])=1,LoanAmount,INDEX(tblLoan[ENDING BALANCE],ROW()-ROW(tblLoan[[#Headers],[BEGINNING BALANCE]])-1)),"")</f>
        <v>8682.3007472787922</v>
      </c>
      <c r="D19" s="101">
        <f>IF(tblLoan[[#This Row],[PMT NO]]&lt;&gt;"",ScheduledPayment,"")</f>
        <v>361.52395535916838</v>
      </c>
      <c r="E19" s="101">
        <f>IF(tblLoan[[#This Row],[PMT NO]]&lt;&gt;"",IF(tblLoan[[#This Row],[SCHEDULED PAYMENT]]+ExtraPayments&lt;tblLoan[[#This Row],[BEGINNING BALANCE]],ExtraPayments,IF(tblLoan[[#This Row],[BEGINNING BALANCE]]-tblLoan[[#This Row],[SCHEDULED PAYMENT]]&gt;0,tblLoan[[#This Row],[BEGINNING BALANCE]]-tblLoan[[#This Row],[SCHEDULED PAYMENT]],0)),"")</f>
        <v>0</v>
      </c>
      <c r="F19" s="101">
        <f>IF(tblLoan[[#This Row],[PMT NO]]&lt;&gt;"",IF(tblLoan[[#This Row],[SCHEDULED PAYMENT]]+tblLoan[[#This Row],[EXTRA PAYMENT]]&lt;=tblLoan[[#This Row],[BEGINNING BALANCE]],tblLoan[[#This Row],[SCHEDULED PAYMENT]]+tblLoan[[#This Row],[EXTRA PAYMENT]],tblLoan[[#This Row],[BEGINNING BALANCE]]),"")</f>
        <v>361.52395535916838</v>
      </c>
      <c r="G19" s="101">
        <f>IF(tblLoan[[#This Row],[PMT NO]]&lt;&gt;"",tblLoan[[#This Row],[TOTAL PAYMENT]]-tblLoan[[#This Row],[INTEREST]],"")</f>
        <v>231.28944414998651</v>
      </c>
      <c r="H19" s="101">
        <f>IF(tblLoan[[#This Row],[PMT NO]]&lt;&gt;"",tblLoan[[#This Row],[BEGINNING BALANCE]]*(InterestRate/PaymentsPerYear),"")</f>
        <v>130.23451120918187</v>
      </c>
      <c r="I19" s="101">
        <f>IF(tblLoan[[#This Row],[PMT NO]]&lt;&gt;"",IF(tblLoan[[#This Row],[SCHEDULED PAYMENT]]+tblLoan[[#This Row],[EXTRA PAYMENT]]&lt;=tblLoan[[#This Row],[BEGINNING BALANCE]],tblLoan[[#This Row],[BEGINNING BALANCE]]-tblLoan[[#This Row],[PRINCIPAL]],0),"")</f>
        <v>8451.0113031288056</v>
      </c>
      <c r="J19" s="101">
        <f>IF(tblLoan[[#This Row],[PMT NO]]&lt;&gt;"",SUM(INDEX(tblLoan[INTEREST],1,1):tblLoan[[#This Row],[INTEREST]]),"")</f>
        <v>981.67899064298513</v>
      </c>
    </row>
    <row r="20" spans="1:10" x14ac:dyDescent="0.2">
      <c r="A20" s="97">
        <f>IF(LoanIsGood,IF(ROW()-ROW(tblLoan[[#Headers],[PMT NO]])&gt;ScheduledNumberOfPayments,"",ROW()-ROW(tblLoan[[#Headers],[PMT NO]])),"")</f>
        <v>8</v>
      </c>
      <c r="B20" s="98">
        <f>IF(tblLoan[[#This Row],[PMT NO]]&lt;&gt;"",EOMONTH(LoanStartDate,ROW(tblLoan[[#This Row],[PMT NO]])-ROW(tblLoan[[#Headers],[PMT NO]])-2)+DAY(LoanStartDate),"")</f>
        <v>42583</v>
      </c>
      <c r="C20" s="101">
        <f>IF(tblLoan[[#This Row],[PMT NO]]&lt;&gt;"",IF(ROW()-ROW(tblLoan[[#Headers],[BEGINNING BALANCE]])=1,LoanAmount,INDEX(tblLoan[ENDING BALANCE],ROW()-ROW(tblLoan[[#Headers],[BEGINNING BALANCE]])-1)),"")</f>
        <v>8451.0113031288056</v>
      </c>
      <c r="D20" s="101">
        <f>IF(tblLoan[[#This Row],[PMT NO]]&lt;&gt;"",ScheduledPayment,"")</f>
        <v>361.52395535916838</v>
      </c>
      <c r="E20" s="101">
        <f>IF(tblLoan[[#This Row],[PMT NO]]&lt;&gt;"",IF(tblLoan[[#This Row],[SCHEDULED PAYMENT]]+ExtraPayments&lt;tblLoan[[#This Row],[BEGINNING BALANCE]],ExtraPayments,IF(tblLoan[[#This Row],[BEGINNING BALANCE]]-tblLoan[[#This Row],[SCHEDULED PAYMENT]]&gt;0,tblLoan[[#This Row],[BEGINNING BALANCE]]-tblLoan[[#This Row],[SCHEDULED PAYMENT]],0)),"")</f>
        <v>0</v>
      </c>
      <c r="F20" s="101">
        <f>IF(tblLoan[[#This Row],[PMT NO]]&lt;&gt;"",IF(tblLoan[[#This Row],[SCHEDULED PAYMENT]]+tblLoan[[#This Row],[EXTRA PAYMENT]]&lt;=tblLoan[[#This Row],[BEGINNING BALANCE]],tblLoan[[#This Row],[SCHEDULED PAYMENT]]+tblLoan[[#This Row],[EXTRA PAYMENT]],tblLoan[[#This Row],[BEGINNING BALANCE]]),"")</f>
        <v>361.52395535916838</v>
      </c>
      <c r="G20" s="101">
        <f>IF(tblLoan[[#This Row],[PMT NO]]&lt;&gt;"",tblLoan[[#This Row],[TOTAL PAYMENT]]-tblLoan[[#This Row],[INTEREST]],"")</f>
        <v>234.75878581223628</v>
      </c>
      <c r="H20" s="101">
        <f>IF(tblLoan[[#This Row],[PMT NO]]&lt;&gt;"",tblLoan[[#This Row],[BEGINNING BALANCE]]*(InterestRate/PaymentsPerYear),"")</f>
        <v>126.76516954693209</v>
      </c>
      <c r="I20" s="101">
        <f>IF(tblLoan[[#This Row],[PMT NO]]&lt;&gt;"",IF(tblLoan[[#This Row],[SCHEDULED PAYMENT]]+tblLoan[[#This Row],[EXTRA PAYMENT]]&lt;=tblLoan[[#This Row],[BEGINNING BALANCE]],tblLoan[[#This Row],[BEGINNING BALANCE]]-tblLoan[[#This Row],[PRINCIPAL]],0),"")</f>
        <v>8216.2525173165686</v>
      </c>
      <c r="J20" s="101">
        <f>IF(tblLoan[[#This Row],[PMT NO]]&lt;&gt;"",SUM(INDEX(tblLoan[INTEREST],1,1):tblLoan[[#This Row],[INTEREST]]),"")</f>
        <v>1108.4441601899173</v>
      </c>
    </row>
    <row r="21" spans="1:10" x14ac:dyDescent="0.2">
      <c r="A21" s="97">
        <f>IF(LoanIsGood,IF(ROW()-ROW(tblLoan[[#Headers],[PMT NO]])&gt;ScheduledNumberOfPayments,"",ROW()-ROW(tblLoan[[#Headers],[PMT NO]])),"")</f>
        <v>9</v>
      </c>
      <c r="B21" s="98">
        <f>IF(tblLoan[[#This Row],[PMT NO]]&lt;&gt;"",EOMONTH(LoanStartDate,ROW(tblLoan[[#This Row],[PMT NO]])-ROW(tblLoan[[#Headers],[PMT NO]])-2)+DAY(LoanStartDate),"")</f>
        <v>42614</v>
      </c>
      <c r="C21" s="101">
        <f>IF(tblLoan[[#This Row],[PMT NO]]&lt;&gt;"",IF(ROW()-ROW(tblLoan[[#Headers],[BEGINNING BALANCE]])=1,LoanAmount,INDEX(tblLoan[ENDING BALANCE],ROW()-ROW(tblLoan[[#Headers],[BEGINNING BALANCE]])-1)),"")</f>
        <v>8216.2525173165686</v>
      </c>
      <c r="D21" s="101">
        <f>IF(tblLoan[[#This Row],[PMT NO]]&lt;&gt;"",ScheduledPayment,"")</f>
        <v>361.52395535916838</v>
      </c>
      <c r="E21" s="101">
        <f>IF(tblLoan[[#This Row],[PMT NO]]&lt;&gt;"",IF(tblLoan[[#This Row],[SCHEDULED PAYMENT]]+ExtraPayments&lt;tblLoan[[#This Row],[BEGINNING BALANCE]],ExtraPayments,IF(tblLoan[[#This Row],[BEGINNING BALANCE]]-tblLoan[[#This Row],[SCHEDULED PAYMENT]]&gt;0,tblLoan[[#This Row],[BEGINNING BALANCE]]-tblLoan[[#This Row],[SCHEDULED PAYMENT]],0)),"")</f>
        <v>0</v>
      </c>
      <c r="F21" s="101">
        <f>IF(tblLoan[[#This Row],[PMT NO]]&lt;&gt;"",IF(tblLoan[[#This Row],[SCHEDULED PAYMENT]]+tblLoan[[#This Row],[EXTRA PAYMENT]]&lt;=tblLoan[[#This Row],[BEGINNING BALANCE]],tblLoan[[#This Row],[SCHEDULED PAYMENT]]+tblLoan[[#This Row],[EXTRA PAYMENT]],tblLoan[[#This Row],[BEGINNING BALANCE]]),"")</f>
        <v>361.52395535916838</v>
      </c>
      <c r="G21" s="101">
        <f>IF(tblLoan[[#This Row],[PMT NO]]&lt;&gt;"",tblLoan[[#This Row],[TOTAL PAYMENT]]-tblLoan[[#This Row],[INTEREST]],"")</f>
        <v>238.28016759941985</v>
      </c>
      <c r="H21" s="101">
        <f>IF(tblLoan[[#This Row],[PMT NO]]&lt;&gt;"",tblLoan[[#This Row],[BEGINNING BALANCE]]*(InterestRate/PaymentsPerYear),"")</f>
        <v>123.24378775974853</v>
      </c>
      <c r="I21" s="101">
        <f>IF(tblLoan[[#This Row],[PMT NO]]&lt;&gt;"",IF(tblLoan[[#This Row],[SCHEDULED PAYMENT]]+tblLoan[[#This Row],[EXTRA PAYMENT]]&lt;=tblLoan[[#This Row],[BEGINNING BALANCE]],tblLoan[[#This Row],[BEGINNING BALANCE]]-tblLoan[[#This Row],[PRINCIPAL]],0),"")</f>
        <v>7977.972349717149</v>
      </c>
      <c r="J21" s="101">
        <f>IF(tblLoan[[#This Row],[PMT NO]]&lt;&gt;"",SUM(INDEX(tblLoan[INTEREST],1,1):tblLoan[[#This Row],[INTEREST]]),"")</f>
        <v>1231.6879479496658</v>
      </c>
    </row>
    <row r="22" spans="1:10" x14ac:dyDescent="0.2">
      <c r="A22" s="97">
        <f>IF(LoanIsGood,IF(ROW()-ROW(tblLoan[[#Headers],[PMT NO]])&gt;ScheduledNumberOfPayments,"",ROW()-ROW(tblLoan[[#Headers],[PMT NO]])),"")</f>
        <v>10</v>
      </c>
      <c r="B22" s="98">
        <f>IF(tblLoan[[#This Row],[PMT NO]]&lt;&gt;"",EOMONTH(LoanStartDate,ROW(tblLoan[[#This Row],[PMT NO]])-ROW(tblLoan[[#Headers],[PMT NO]])-2)+DAY(LoanStartDate),"")</f>
        <v>42644</v>
      </c>
      <c r="C22" s="101">
        <f>IF(tblLoan[[#This Row],[PMT NO]]&lt;&gt;"",IF(ROW()-ROW(tblLoan[[#Headers],[BEGINNING BALANCE]])=1,LoanAmount,INDEX(tblLoan[ENDING BALANCE],ROW()-ROW(tblLoan[[#Headers],[BEGINNING BALANCE]])-1)),"")</f>
        <v>7977.972349717149</v>
      </c>
      <c r="D22" s="101">
        <f>IF(tblLoan[[#This Row],[PMT NO]]&lt;&gt;"",ScheduledPayment,"")</f>
        <v>361.52395535916838</v>
      </c>
      <c r="E22" s="101">
        <f>IF(tblLoan[[#This Row],[PMT NO]]&lt;&gt;"",IF(tblLoan[[#This Row],[SCHEDULED PAYMENT]]+ExtraPayments&lt;tblLoan[[#This Row],[BEGINNING BALANCE]],ExtraPayments,IF(tblLoan[[#This Row],[BEGINNING BALANCE]]-tblLoan[[#This Row],[SCHEDULED PAYMENT]]&gt;0,tblLoan[[#This Row],[BEGINNING BALANCE]]-tblLoan[[#This Row],[SCHEDULED PAYMENT]],0)),"")</f>
        <v>0</v>
      </c>
      <c r="F22" s="101">
        <f>IF(tblLoan[[#This Row],[PMT NO]]&lt;&gt;"",IF(tblLoan[[#This Row],[SCHEDULED PAYMENT]]+tblLoan[[#This Row],[EXTRA PAYMENT]]&lt;=tblLoan[[#This Row],[BEGINNING BALANCE]],tblLoan[[#This Row],[SCHEDULED PAYMENT]]+tblLoan[[#This Row],[EXTRA PAYMENT]],tblLoan[[#This Row],[BEGINNING BALANCE]]),"")</f>
        <v>361.52395535916838</v>
      </c>
      <c r="G22" s="101">
        <f>IF(tblLoan[[#This Row],[PMT NO]]&lt;&gt;"",tblLoan[[#This Row],[TOTAL PAYMENT]]-tblLoan[[#This Row],[INTEREST]],"")</f>
        <v>241.85437011341116</v>
      </c>
      <c r="H22" s="101">
        <f>IF(tblLoan[[#This Row],[PMT NO]]&lt;&gt;"",tblLoan[[#This Row],[BEGINNING BALANCE]]*(InterestRate/PaymentsPerYear),"")</f>
        <v>119.66958524575723</v>
      </c>
      <c r="I22" s="101">
        <f>IF(tblLoan[[#This Row],[PMT NO]]&lt;&gt;"",IF(tblLoan[[#This Row],[SCHEDULED PAYMENT]]+tblLoan[[#This Row],[EXTRA PAYMENT]]&lt;=tblLoan[[#This Row],[BEGINNING BALANCE]],tblLoan[[#This Row],[BEGINNING BALANCE]]-tblLoan[[#This Row],[PRINCIPAL]],0),"")</f>
        <v>7736.1179796037377</v>
      </c>
      <c r="J22" s="101">
        <f>IF(tblLoan[[#This Row],[PMT NO]]&lt;&gt;"",SUM(INDEX(tblLoan[INTEREST],1,1):tblLoan[[#This Row],[INTEREST]]),"")</f>
        <v>1351.357533195423</v>
      </c>
    </row>
    <row r="23" spans="1:10" x14ac:dyDescent="0.2">
      <c r="A23" s="97">
        <f>IF(LoanIsGood,IF(ROW()-ROW(tblLoan[[#Headers],[PMT NO]])&gt;ScheduledNumberOfPayments,"",ROW()-ROW(tblLoan[[#Headers],[PMT NO]])),"")</f>
        <v>11</v>
      </c>
      <c r="B23" s="98">
        <f>IF(tblLoan[[#This Row],[PMT NO]]&lt;&gt;"",EOMONTH(LoanStartDate,ROW(tblLoan[[#This Row],[PMT NO]])-ROW(tblLoan[[#Headers],[PMT NO]])-2)+DAY(LoanStartDate),"")</f>
        <v>42675</v>
      </c>
      <c r="C23" s="101">
        <f>IF(tblLoan[[#This Row],[PMT NO]]&lt;&gt;"",IF(ROW()-ROW(tblLoan[[#Headers],[BEGINNING BALANCE]])=1,LoanAmount,INDEX(tblLoan[ENDING BALANCE],ROW()-ROW(tblLoan[[#Headers],[BEGINNING BALANCE]])-1)),"")</f>
        <v>7736.1179796037377</v>
      </c>
      <c r="D23" s="101">
        <f>IF(tblLoan[[#This Row],[PMT NO]]&lt;&gt;"",ScheduledPayment,"")</f>
        <v>361.52395535916838</v>
      </c>
      <c r="E23" s="101">
        <f>IF(tblLoan[[#This Row],[PMT NO]]&lt;&gt;"",IF(tblLoan[[#This Row],[SCHEDULED PAYMENT]]+ExtraPayments&lt;tblLoan[[#This Row],[BEGINNING BALANCE]],ExtraPayments,IF(tblLoan[[#This Row],[BEGINNING BALANCE]]-tblLoan[[#This Row],[SCHEDULED PAYMENT]]&gt;0,tblLoan[[#This Row],[BEGINNING BALANCE]]-tblLoan[[#This Row],[SCHEDULED PAYMENT]],0)),"")</f>
        <v>0</v>
      </c>
      <c r="F23" s="101">
        <f>IF(tblLoan[[#This Row],[PMT NO]]&lt;&gt;"",IF(tblLoan[[#This Row],[SCHEDULED PAYMENT]]+tblLoan[[#This Row],[EXTRA PAYMENT]]&lt;=tblLoan[[#This Row],[BEGINNING BALANCE]],tblLoan[[#This Row],[SCHEDULED PAYMENT]]+tblLoan[[#This Row],[EXTRA PAYMENT]],tblLoan[[#This Row],[BEGINNING BALANCE]]),"")</f>
        <v>361.52395535916838</v>
      </c>
      <c r="G23" s="101">
        <f>IF(tblLoan[[#This Row],[PMT NO]]&lt;&gt;"",tblLoan[[#This Row],[TOTAL PAYMENT]]-tblLoan[[#This Row],[INTEREST]],"")</f>
        <v>245.48218566511233</v>
      </c>
      <c r="H23" s="101">
        <f>IF(tblLoan[[#This Row],[PMT NO]]&lt;&gt;"",tblLoan[[#This Row],[BEGINNING BALANCE]]*(InterestRate/PaymentsPerYear),"")</f>
        <v>116.04176969405606</v>
      </c>
      <c r="I23" s="101">
        <f>IF(tblLoan[[#This Row],[PMT NO]]&lt;&gt;"",IF(tblLoan[[#This Row],[SCHEDULED PAYMENT]]+tblLoan[[#This Row],[EXTRA PAYMENT]]&lt;=tblLoan[[#This Row],[BEGINNING BALANCE]],tblLoan[[#This Row],[BEGINNING BALANCE]]-tblLoan[[#This Row],[PRINCIPAL]],0),"")</f>
        <v>7490.6357939386253</v>
      </c>
      <c r="J23" s="101">
        <f>IF(tblLoan[[#This Row],[PMT NO]]&lt;&gt;"",SUM(INDEX(tblLoan[INTEREST],1,1):tblLoan[[#This Row],[INTEREST]]),"")</f>
        <v>1467.399302889479</v>
      </c>
    </row>
    <row r="24" spans="1:10" x14ac:dyDescent="0.2">
      <c r="A24" s="97">
        <f>IF(LoanIsGood,IF(ROW()-ROW(tblLoan[[#Headers],[PMT NO]])&gt;ScheduledNumberOfPayments,"",ROW()-ROW(tblLoan[[#Headers],[PMT NO]])),"")</f>
        <v>12</v>
      </c>
      <c r="B24" s="98">
        <f>IF(tblLoan[[#This Row],[PMT NO]]&lt;&gt;"",EOMONTH(LoanStartDate,ROW(tblLoan[[#This Row],[PMT NO]])-ROW(tblLoan[[#Headers],[PMT NO]])-2)+DAY(LoanStartDate),"")</f>
        <v>42705</v>
      </c>
      <c r="C24" s="101">
        <f>IF(tblLoan[[#This Row],[PMT NO]]&lt;&gt;"",IF(ROW()-ROW(tblLoan[[#Headers],[BEGINNING BALANCE]])=1,LoanAmount,INDEX(tblLoan[ENDING BALANCE],ROW()-ROW(tblLoan[[#Headers],[BEGINNING BALANCE]])-1)),"")</f>
        <v>7490.6357939386253</v>
      </c>
      <c r="D24" s="101">
        <f>IF(tblLoan[[#This Row],[PMT NO]]&lt;&gt;"",ScheduledPayment,"")</f>
        <v>361.52395535916838</v>
      </c>
      <c r="E24" s="101">
        <f>IF(tblLoan[[#This Row],[PMT NO]]&lt;&gt;"",IF(tblLoan[[#This Row],[SCHEDULED PAYMENT]]+ExtraPayments&lt;tblLoan[[#This Row],[BEGINNING BALANCE]],ExtraPayments,IF(tblLoan[[#This Row],[BEGINNING BALANCE]]-tblLoan[[#This Row],[SCHEDULED PAYMENT]]&gt;0,tblLoan[[#This Row],[BEGINNING BALANCE]]-tblLoan[[#This Row],[SCHEDULED PAYMENT]],0)),"")</f>
        <v>0</v>
      </c>
      <c r="F24" s="101">
        <f>IF(tblLoan[[#This Row],[PMT NO]]&lt;&gt;"",IF(tblLoan[[#This Row],[SCHEDULED PAYMENT]]+tblLoan[[#This Row],[EXTRA PAYMENT]]&lt;=tblLoan[[#This Row],[BEGINNING BALANCE]],tblLoan[[#This Row],[SCHEDULED PAYMENT]]+tblLoan[[#This Row],[EXTRA PAYMENT]],tblLoan[[#This Row],[BEGINNING BALANCE]]),"")</f>
        <v>361.52395535916838</v>
      </c>
      <c r="G24" s="101">
        <f>IF(tblLoan[[#This Row],[PMT NO]]&lt;&gt;"",tblLoan[[#This Row],[TOTAL PAYMENT]]-tblLoan[[#This Row],[INTEREST]],"")</f>
        <v>249.16441845008899</v>
      </c>
      <c r="H24" s="101">
        <f>IF(tblLoan[[#This Row],[PMT NO]]&lt;&gt;"",tblLoan[[#This Row],[BEGINNING BALANCE]]*(InterestRate/PaymentsPerYear),"")</f>
        <v>112.35953690907938</v>
      </c>
      <c r="I24" s="101">
        <f>IF(tblLoan[[#This Row],[PMT NO]]&lt;&gt;"",IF(tblLoan[[#This Row],[SCHEDULED PAYMENT]]+tblLoan[[#This Row],[EXTRA PAYMENT]]&lt;=tblLoan[[#This Row],[BEGINNING BALANCE]],tblLoan[[#This Row],[BEGINNING BALANCE]]-tblLoan[[#This Row],[PRINCIPAL]],0),"")</f>
        <v>7241.4713754885361</v>
      </c>
      <c r="J24" s="101">
        <f>IF(tblLoan[[#This Row],[PMT NO]]&lt;&gt;"",SUM(INDEX(tblLoan[INTEREST],1,1):tblLoan[[#This Row],[INTEREST]]),"")</f>
        <v>1579.7588397985585</v>
      </c>
    </row>
    <row r="25" spans="1:10" x14ac:dyDescent="0.2">
      <c r="A25" s="97">
        <f>IF(LoanIsGood,IF(ROW()-ROW(tblLoan[[#Headers],[PMT NO]])&gt;ScheduledNumberOfPayments,"",ROW()-ROW(tblLoan[[#Headers],[PMT NO]])),"")</f>
        <v>13</v>
      </c>
      <c r="B25" s="98">
        <f>IF(tblLoan[[#This Row],[PMT NO]]&lt;&gt;"",EOMONTH(LoanStartDate,ROW(tblLoan[[#This Row],[PMT NO]])-ROW(tblLoan[[#Headers],[PMT NO]])-2)+DAY(LoanStartDate),"")</f>
        <v>42736</v>
      </c>
      <c r="C25" s="101">
        <f>IF(tblLoan[[#This Row],[PMT NO]]&lt;&gt;"",IF(ROW()-ROW(tblLoan[[#Headers],[BEGINNING BALANCE]])=1,LoanAmount,INDEX(tblLoan[ENDING BALANCE],ROW()-ROW(tblLoan[[#Headers],[BEGINNING BALANCE]])-1)),"")</f>
        <v>7241.4713754885361</v>
      </c>
      <c r="D25" s="101">
        <f>IF(tblLoan[[#This Row],[PMT NO]]&lt;&gt;"",ScheduledPayment,"")</f>
        <v>361.52395535916838</v>
      </c>
      <c r="E25" s="101">
        <f>IF(tblLoan[[#This Row],[PMT NO]]&lt;&gt;"",IF(tblLoan[[#This Row],[SCHEDULED PAYMENT]]+ExtraPayments&lt;tblLoan[[#This Row],[BEGINNING BALANCE]],ExtraPayments,IF(tblLoan[[#This Row],[BEGINNING BALANCE]]-tblLoan[[#This Row],[SCHEDULED PAYMENT]]&gt;0,tblLoan[[#This Row],[BEGINNING BALANCE]]-tblLoan[[#This Row],[SCHEDULED PAYMENT]],0)),"")</f>
        <v>0</v>
      </c>
      <c r="F25" s="101">
        <f>IF(tblLoan[[#This Row],[PMT NO]]&lt;&gt;"",IF(tblLoan[[#This Row],[SCHEDULED PAYMENT]]+tblLoan[[#This Row],[EXTRA PAYMENT]]&lt;=tblLoan[[#This Row],[BEGINNING BALANCE]],tblLoan[[#This Row],[SCHEDULED PAYMENT]]+tblLoan[[#This Row],[EXTRA PAYMENT]],tblLoan[[#This Row],[BEGINNING BALANCE]]),"")</f>
        <v>361.52395535916838</v>
      </c>
      <c r="G25" s="101">
        <f>IF(tblLoan[[#This Row],[PMT NO]]&lt;&gt;"",tblLoan[[#This Row],[TOTAL PAYMENT]]-tblLoan[[#This Row],[INTEREST]],"")</f>
        <v>252.90188472684036</v>
      </c>
      <c r="H25" s="101">
        <f>IF(tblLoan[[#This Row],[PMT NO]]&lt;&gt;"",tblLoan[[#This Row],[BEGINNING BALANCE]]*(InterestRate/PaymentsPerYear),"")</f>
        <v>108.62207063232803</v>
      </c>
      <c r="I25" s="101">
        <f>IF(tblLoan[[#This Row],[PMT NO]]&lt;&gt;"",IF(tblLoan[[#This Row],[SCHEDULED PAYMENT]]+tblLoan[[#This Row],[EXTRA PAYMENT]]&lt;=tblLoan[[#This Row],[BEGINNING BALANCE]],tblLoan[[#This Row],[BEGINNING BALANCE]]-tblLoan[[#This Row],[PRINCIPAL]],0),"")</f>
        <v>6988.5694907616953</v>
      </c>
      <c r="J25" s="101">
        <f>IF(tblLoan[[#This Row],[PMT NO]]&lt;&gt;"",SUM(INDEX(tblLoan[INTEREST],1,1):tblLoan[[#This Row],[INTEREST]]),"")</f>
        <v>1688.3809104308866</v>
      </c>
    </row>
    <row r="26" spans="1:10" x14ac:dyDescent="0.2">
      <c r="A26" s="97">
        <f>IF(LoanIsGood,IF(ROW()-ROW(tblLoan[[#Headers],[PMT NO]])&gt;ScheduledNumberOfPayments,"",ROW()-ROW(tblLoan[[#Headers],[PMT NO]])),"")</f>
        <v>14</v>
      </c>
      <c r="B26" s="98">
        <f>IF(tblLoan[[#This Row],[PMT NO]]&lt;&gt;"",EOMONTH(LoanStartDate,ROW(tblLoan[[#This Row],[PMT NO]])-ROW(tblLoan[[#Headers],[PMT NO]])-2)+DAY(LoanStartDate),"")</f>
        <v>42767</v>
      </c>
      <c r="C26" s="101">
        <f>IF(tblLoan[[#This Row],[PMT NO]]&lt;&gt;"",IF(ROW()-ROW(tblLoan[[#Headers],[BEGINNING BALANCE]])=1,LoanAmount,INDEX(tblLoan[ENDING BALANCE],ROW()-ROW(tblLoan[[#Headers],[BEGINNING BALANCE]])-1)),"")</f>
        <v>6988.5694907616953</v>
      </c>
      <c r="D26" s="101">
        <f>IF(tblLoan[[#This Row],[PMT NO]]&lt;&gt;"",ScheduledPayment,"")</f>
        <v>361.52395535916838</v>
      </c>
      <c r="E26" s="101">
        <f>IF(tblLoan[[#This Row],[PMT NO]]&lt;&gt;"",IF(tblLoan[[#This Row],[SCHEDULED PAYMENT]]+ExtraPayments&lt;tblLoan[[#This Row],[BEGINNING BALANCE]],ExtraPayments,IF(tblLoan[[#This Row],[BEGINNING BALANCE]]-tblLoan[[#This Row],[SCHEDULED PAYMENT]]&gt;0,tblLoan[[#This Row],[BEGINNING BALANCE]]-tblLoan[[#This Row],[SCHEDULED PAYMENT]],0)),"")</f>
        <v>0</v>
      </c>
      <c r="F26" s="101">
        <f>IF(tblLoan[[#This Row],[PMT NO]]&lt;&gt;"",IF(tblLoan[[#This Row],[SCHEDULED PAYMENT]]+tblLoan[[#This Row],[EXTRA PAYMENT]]&lt;=tblLoan[[#This Row],[BEGINNING BALANCE]],tblLoan[[#This Row],[SCHEDULED PAYMENT]]+tblLoan[[#This Row],[EXTRA PAYMENT]],tblLoan[[#This Row],[BEGINNING BALANCE]]),"")</f>
        <v>361.52395535916838</v>
      </c>
      <c r="G26" s="101">
        <f>IF(tblLoan[[#This Row],[PMT NO]]&lt;&gt;"",tblLoan[[#This Row],[TOTAL PAYMENT]]-tblLoan[[#This Row],[INTEREST]],"")</f>
        <v>256.69541299774295</v>
      </c>
      <c r="H26" s="101">
        <f>IF(tblLoan[[#This Row],[PMT NO]]&lt;&gt;"",tblLoan[[#This Row],[BEGINNING BALANCE]]*(InterestRate/PaymentsPerYear),"")</f>
        <v>104.82854236142542</v>
      </c>
      <c r="I26" s="101">
        <f>IF(tblLoan[[#This Row],[PMT NO]]&lt;&gt;"",IF(tblLoan[[#This Row],[SCHEDULED PAYMENT]]+tblLoan[[#This Row],[EXTRA PAYMENT]]&lt;=tblLoan[[#This Row],[BEGINNING BALANCE]],tblLoan[[#This Row],[BEGINNING BALANCE]]-tblLoan[[#This Row],[PRINCIPAL]],0),"")</f>
        <v>6731.8740777639523</v>
      </c>
      <c r="J26" s="101">
        <f>IF(tblLoan[[#This Row],[PMT NO]]&lt;&gt;"",SUM(INDEX(tblLoan[INTEREST],1,1):tblLoan[[#This Row],[INTEREST]]),"")</f>
        <v>1793.209452792312</v>
      </c>
    </row>
    <row r="27" spans="1:10" x14ac:dyDescent="0.2">
      <c r="A27" s="97">
        <f>IF(LoanIsGood,IF(ROW()-ROW(tblLoan[[#Headers],[PMT NO]])&gt;ScheduledNumberOfPayments,"",ROW()-ROW(tblLoan[[#Headers],[PMT NO]])),"")</f>
        <v>15</v>
      </c>
      <c r="B27" s="98">
        <f>IF(tblLoan[[#This Row],[PMT NO]]&lt;&gt;"",EOMONTH(LoanStartDate,ROW(tblLoan[[#This Row],[PMT NO]])-ROW(tblLoan[[#Headers],[PMT NO]])-2)+DAY(LoanStartDate),"")</f>
        <v>42795</v>
      </c>
      <c r="C27" s="101">
        <f>IF(tblLoan[[#This Row],[PMT NO]]&lt;&gt;"",IF(ROW()-ROW(tblLoan[[#Headers],[BEGINNING BALANCE]])=1,LoanAmount,INDEX(tblLoan[ENDING BALANCE],ROW()-ROW(tblLoan[[#Headers],[BEGINNING BALANCE]])-1)),"")</f>
        <v>6731.8740777639523</v>
      </c>
      <c r="D27" s="101">
        <f>IF(tblLoan[[#This Row],[PMT NO]]&lt;&gt;"",ScheduledPayment,"")</f>
        <v>361.52395535916838</v>
      </c>
      <c r="E27" s="101">
        <f>IF(tblLoan[[#This Row],[PMT NO]]&lt;&gt;"",IF(tblLoan[[#This Row],[SCHEDULED PAYMENT]]+ExtraPayments&lt;tblLoan[[#This Row],[BEGINNING BALANCE]],ExtraPayments,IF(tblLoan[[#This Row],[BEGINNING BALANCE]]-tblLoan[[#This Row],[SCHEDULED PAYMENT]]&gt;0,tblLoan[[#This Row],[BEGINNING BALANCE]]-tblLoan[[#This Row],[SCHEDULED PAYMENT]],0)),"")</f>
        <v>0</v>
      </c>
      <c r="F27" s="101">
        <f>IF(tblLoan[[#This Row],[PMT NO]]&lt;&gt;"",IF(tblLoan[[#This Row],[SCHEDULED PAYMENT]]+tblLoan[[#This Row],[EXTRA PAYMENT]]&lt;=tblLoan[[#This Row],[BEGINNING BALANCE]],tblLoan[[#This Row],[SCHEDULED PAYMENT]]+tblLoan[[#This Row],[EXTRA PAYMENT]],tblLoan[[#This Row],[BEGINNING BALANCE]]),"")</f>
        <v>361.52395535916838</v>
      </c>
      <c r="G27" s="101">
        <f>IF(tblLoan[[#This Row],[PMT NO]]&lt;&gt;"",tblLoan[[#This Row],[TOTAL PAYMENT]]-tblLoan[[#This Row],[INTEREST]],"")</f>
        <v>260.54584419270907</v>
      </c>
      <c r="H27" s="101">
        <f>IF(tblLoan[[#This Row],[PMT NO]]&lt;&gt;"",tblLoan[[#This Row],[BEGINNING BALANCE]]*(InterestRate/PaymentsPerYear),"")</f>
        <v>100.97811116645929</v>
      </c>
      <c r="I27" s="101">
        <f>IF(tblLoan[[#This Row],[PMT NO]]&lt;&gt;"",IF(tblLoan[[#This Row],[SCHEDULED PAYMENT]]+tblLoan[[#This Row],[EXTRA PAYMENT]]&lt;=tblLoan[[#This Row],[BEGINNING BALANCE]],tblLoan[[#This Row],[BEGINNING BALANCE]]-tblLoan[[#This Row],[PRINCIPAL]],0),"")</f>
        <v>6471.3282335712429</v>
      </c>
      <c r="J27" s="101">
        <f>IF(tblLoan[[#This Row],[PMT NO]]&lt;&gt;"",SUM(INDEX(tblLoan[INTEREST],1,1):tblLoan[[#This Row],[INTEREST]]),"")</f>
        <v>1894.1875639587713</v>
      </c>
    </row>
    <row r="28" spans="1:10" x14ac:dyDescent="0.2">
      <c r="A28" s="97">
        <f>IF(LoanIsGood,IF(ROW()-ROW(tblLoan[[#Headers],[PMT NO]])&gt;ScheduledNumberOfPayments,"",ROW()-ROW(tblLoan[[#Headers],[PMT NO]])),"")</f>
        <v>16</v>
      </c>
      <c r="B28" s="98">
        <f>IF(tblLoan[[#This Row],[PMT NO]]&lt;&gt;"",EOMONTH(LoanStartDate,ROW(tblLoan[[#This Row],[PMT NO]])-ROW(tblLoan[[#Headers],[PMT NO]])-2)+DAY(LoanStartDate),"")</f>
        <v>42826</v>
      </c>
      <c r="C28" s="101">
        <f>IF(tblLoan[[#This Row],[PMT NO]]&lt;&gt;"",IF(ROW()-ROW(tblLoan[[#Headers],[BEGINNING BALANCE]])=1,LoanAmount,INDEX(tblLoan[ENDING BALANCE],ROW()-ROW(tblLoan[[#Headers],[BEGINNING BALANCE]])-1)),"")</f>
        <v>6471.3282335712429</v>
      </c>
      <c r="D28" s="101">
        <f>IF(tblLoan[[#This Row],[PMT NO]]&lt;&gt;"",ScheduledPayment,"")</f>
        <v>361.52395535916838</v>
      </c>
      <c r="E28" s="101">
        <f>IF(tblLoan[[#This Row],[PMT NO]]&lt;&gt;"",IF(tblLoan[[#This Row],[SCHEDULED PAYMENT]]+ExtraPayments&lt;tblLoan[[#This Row],[BEGINNING BALANCE]],ExtraPayments,IF(tblLoan[[#This Row],[BEGINNING BALANCE]]-tblLoan[[#This Row],[SCHEDULED PAYMENT]]&gt;0,tblLoan[[#This Row],[BEGINNING BALANCE]]-tblLoan[[#This Row],[SCHEDULED PAYMENT]],0)),"")</f>
        <v>0</v>
      </c>
      <c r="F28" s="101">
        <f>IF(tblLoan[[#This Row],[PMT NO]]&lt;&gt;"",IF(tblLoan[[#This Row],[SCHEDULED PAYMENT]]+tblLoan[[#This Row],[EXTRA PAYMENT]]&lt;=tblLoan[[#This Row],[BEGINNING BALANCE]],tblLoan[[#This Row],[SCHEDULED PAYMENT]]+tblLoan[[#This Row],[EXTRA PAYMENT]],tblLoan[[#This Row],[BEGINNING BALANCE]]),"")</f>
        <v>361.52395535916838</v>
      </c>
      <c r="G28" s="101">
        <f>IF(tblLoan[[#This Row],[PMT NO]]&lt;&gt;"",tblLoan[[#This Row],[TOTAL PAYMENT]]-tblLoan[[#This Row],[INTEREST]],"")</f>
        <v>264.45403185559974</v>
      </c>
      <c r="H28" s="101">
        <f>IF(tblLoan[[#This Row],[PMT NO]]&lt;&gt;"",tblLoan[[#This Row],[BEGINNING BALANCE]]*(InterestRate/PaymentsPerYear),"")</f>
        <v>97.069923503568646</v>
      </c>
      <c r="I28" s="101">
        <f>IF(tblLoan[[#This Row],[PMT NO]]&lt;&gt;"",IF(tblLoan[[#This Row],[SCHEDULED PAYMENT]]+tblLoan[[#This Row],[EXTRA PAYMENT]]&lt;=tblLoan[[#This Row],[BEGINNING BALANCE]],tblLoan[[#This Row],[BEGINNING BALANCE]]-tblLoan[[#This Row],[PRINCIPAL]],0),"")</f>
        <v>6206.8742017156428</v>
      </c>
      <c r="J28" s="101">
        <f>IF(tblLoan[[#This Row],[PMT NO]]&lt;&gt;"",SUM(INDEX(tblLoan[INTEREST],1,1):tblLoan[[#This Row],[INTEREST]]),"")</f>
        <v>1991.2574874623399</v>
      </c>
    </row>
    <row r="29" spans="1:10" x14ac:dyDescent="0.2">
      <c r="A29" s="97">
        <f>IF(LoanIsGood,IF(ROW()-ROW(tblLoan[[#Headers],[PMT NO]])&gt;ScheduledNumberOfPayments,"",ROW()-ROW(tblLoan[[#Headers],[PMT NO]])),"")</f>
        <v>17</v>
      </c>
      <c r="B29" s="98">
        <f>IF(tblLoan[[#This Row],[PMT NO]]&lt;&gt;"",EOMONTH(LoanStartDate,ROW(tblLoan[[#This Row],[PMT NO]])-ROW(tblLoan[[#Headers],[PMT NO]])-2)+DAY(LoanStartDate),"")</f>
        <v>42856</v>
      </c>
      <c r="C29" s="101">
        <f>IF(tblLoan[[#This Row],[PMT NO]]&lt;&gt;"",IF(ROW()-ROW(tblLoan[[#Headers],[BEGINNING BALANCE]])=1,LoanAmount,INDEX(tblLoan[ENDING BALANCE],ROW()-ROW(tblLoan[[#Headers],[BEGINNING BALANCE]])-1)),"")</f>
        <v>6206.8742017156428</v>
      </c>
      <c r="D29" s="101">
        <f>IF(tblLoan[[#This Row],[PMT NO]]&lt;&gt;"",ScheduledPayment,"")</f>
        <v>361.52395535916838</v>
      </c>
      <c r="E29" s="101">
        <f>IF(tblLoan[[#This Row],[PMT NO]]&lt;&gt;"",IF(tblLoan[[#This Row],[SCHEDULED PAYMENT]]+ExtraPayments&lt;tblLoan[[#This Row],[BEGINNING BALANCE]],ExtraPayments,IF(tblLoan[[#This Row],[BEGINNING BALANCE]]-tblLoan[[#This Row],[SCHEDULED PAYMENT]]&gt;0,tblLoan[[#This Row],[BEGINNING BALANCE]]-tblLoan[[#This Row],[SCHEDULED PAYMENT]],0)),"")</f>
        <v>0</v>
      </c>
      <c r="F29" s="101">
        <f>IF(tblLoan[[#This Row],[PMT NO]]&lt;&gt;"",IF(tblLoan[[#This Row],[SCHEDULED PAYMENT]]+tblLoan[[#This Row],[EXTRA PAYMENT]]&lt;=tblLoan[[#This Row],[BEGINNING BALANCE]],tblLoan[[#This Row],[SCHEDULED PAYMENT]]+tblLoan[[#This Row],[EXTRA PAYMENT]],tblLoan[[#This Row],[BEGINNING BALANCE]]),"")</f>
        <v>361.52395535916838</v>
      </c>
      <c r="G29" s="101">
        <f>IF(tblLoan[[#This Row],[PMT NO]]&lt;&gt;"",tblLoan[[#This Row],[TOTAL PAYMENT]]-tblLoan[[#This Row],[INTEREST]],"")</f>
        <v>268.42084233343371</v>
      </c>
      <c r="H29" s="101">
        <f>IF(tblLoan[[#This Row],[PMT NO]]&lt;&gt;"",tblLoan[[#This Row],[BEGINNING BALANCE]]*(InterestRate/PaymentsPerYear),"")</f>
        <v>93.103113025734643</v>
      </c>
      <c r="I29" s="101">
        <f>IF(tblLoan[[#This Row],[PMT NO]]&lt;&gt;"",IF(tblLoan[[#This Row],[SCHEDULED PAYMENT]]+tblLoan[[#This Row],[EXTRA PAYMENT]]&lt;=tblLoan[[#This Row],[BEGINNING BALANCE]],tblLoan[[#This Row],[BEGINNING BALANCE]]-tblLoan[[#This Row],[PRINCIPAL]],0),"")</f>
        <v>5938.4533593822089</v>
      </c>
      <c r="J29" s="101">
        <f>IF(tblLoan[[#This Row],[PMT NO]]&lt;&gt;"",SUM(INDEX(tblLoan[INTEREST],1,1):tblLoan[[#This Row],[INTEREST]]),"")</f>
        <v>2084.3606004880744</v>
      </c>
    </row>
    <row r="30" spans="1:10" x14ac:dyDescent="0.2">
      <c r="A30" s="97">
        <f>IF(LoanIsGood,IF(ROW()-ROW(tblLoan[[#Headers],[PMT NO]])&gt;ScheduledNumberOfPayments,"",ROW()-ROW(tblLoan[[#Headers],[PMT NO]])),"")</f>
        <v>18</v>
      </c>
      <c r="B30" s="98">
        <f>IF(tblLoan[[#This Row],[PMT NO]]&lt;&gt;"",EOMONTH(LoanStartDate,ROW(tblLoan[[#This Row],[PMT NO]])-ROW(tblLoan[[#Headers],[PMT NO]])-2)+DAY(LoanStartDate),"")</f>
        <v>42887</v>
      </c>
      <c r="C30" s="101">
        <f>IF(tblLoan[[#This Row],[PMT NO]]&lt;&gt;"",IF(ROW()-ROW(tblLoan[[#Headers],[BEGINNING BALANCE]])=1,LoanAmount,INDEX(tblLoan[ENDING BALANCE],ROW()-ROW(tblLoan[[#Headers],[BEGINNING BALANCE]])-1)),"")</f>
        <v>5938.4533593822089</v>
      </c>
      <c r="D30" s="101">
        <f>IF(tblLoan[[#This Row],[PMT NO]]&lt;&gt;"",ScheduledPayment,"")</f>
        <v>361.52395535916838</v>
      </c>
      <c r="E30" s="101">
        <f>IF(tblLoan[[#This Row],[PMT NO]]&lt;&gt;"",IF(tblLoan[[#This Row],[SCHEDULED PAYMENT]]+ExtraPayments&lt;tblLoan[[#This Row],[BEGINNING BALANCE]],ExtraPayments,IF(tblLoan[[#This Row],[BEGINNING BALANCE]]-tblLoan[[#This Row],[SCHEDULED PAYMENT]]&gt;0,tblLoan[[#This Row],[BEGINNING BALANCE]]-tblLoan[[#This Row],[SCHEDULED PAYMENT]],0)),"")</f>
        <v>0</v>
      </c>
      <c r="F30" s="101">
        <f>IF(tblLoan[[#This Row],[PMT NO]]&lt;&gt;"",IF(tblLoan[[#This Row],[SCHEDULED PAYMENT]]+tblLoan[[#This Row],[EXTRA PAYMENT]]&lt;=tblLoan[[#This Row],[BEGINNING BALANCE]],tblLoan[[#This Row],[SCHEDULED PAYMENT]]+tblLoan[[#This Row],[EXTRA PAYMENT]],tblLoan[[#This Row],[BEGINNING BALANCE]]),"")</f>
        <v>361.52395535916838</v>
      </c>
      <c r="G30" s="101">
        <f>IF(tblLoan[[#This Row],[PMT NO]]&lt;&gt;"",tblLoan[[#This Row],[TOTAL PAYMENT]]-tblLoan[[#This Row],[INTEREST]],"")</f>
        <v>272.44715496843526</v>
      </c>
      <c r="H30" s="101">
        <f>IF(tblLoan[[#This Row],[PMT NO]]&lt;&gt;"",tblLoan[[#This Row],[BEGINNING BALANCE]]*(InterestRate/PaymentsPerYear),"")</f>
        <v>89.076800390733126</v>
      </c>
      <c r="I30" s="101">
        <f>IF(tblLoan[[#This Row],[PMT NO]]&lt;&gt;"",IF(tblLoan[[#This Row],[SCHEDULED PAYMENT]]+tblLoan[[#This Row],[EXTRA PAYMENT]]&lt;=tblLoan[[#This Row],[BEGINNING BALANCE]],tblLoan[[#This Row],[BEGINNING BALANCE]]-tblLoan[[#This Row],[PRINCIPAL]],0),"")</f>
        <v>5666.006204413774</v>
      </c>
      <c r="J30" s="101">
        <f>IF(tblLoan[[#This Row],[PMT NO]]&lt;&gt;"",SUM(INDEX(tblLoan[INTEREST],1,1):tblLoan[[#This Row],[INTEREST]]),"")</f>
        <v>2173.4374008788077</v>
      </c>
    </row>
    <row r="31" spans="1:10" x14ac:dyDescent="0.2">
      <c r="A31" s="97">
        <f>IF(LoanIsGood,IF(ROW()-ROW(tblLoan[[#Headers],[PMT NO]])&gt;ScheduledNumberOfPayments,"",ROW()-ROW(tblLoan[[#Headers],[PMT NO]])),"")</f>
        <v>19</v>
      </c>
      <c r="B31" s="98">
        <f>IF(tblLoan[[#This Row],[PMT NO]]&lt;&gt;"",EOMONTH(LoanStartDate,ROW(tblLoan[[#This Row],[PMT NO]])-ROW(tblLoan[[#Headers],[PMT NO]])-2)+DAY(LoanStartDate),"")</f>
        <v>42917</v>
      </c>
      <c r="C31" s="101">
        <f>IF(tblLoan[[#This Row],[PMT NO]]&lt;&gt;"",IF(ROW()-ROW(tblLoan[[#Headers],[BEGINNING BALANCE]])=1,LoanAmount,INDEX(tblLoan[ENDING BALANCE],ROW()-ROW(tblLoan[[#Headers],[BEGINNING BALANCE]])-1)),"")</f>
        <v>5666.006204413774</v>
      </c>
      <c r="D31" s="101">
        <f>IF(tblLoan[[#This Row],[PMT NO]]&lt;&gt;"",ScheduledPayment,"")</f>
        <v>361.52395535916838</v>
      </c>
      <c r="E31" s="101">
        <f>IF(tblLoan[[#This Row],[PMT NO]]&lt;&gt;"",IF(tblLoan[[#This Row],[SCHEDULED PAYMENT]]+ExtraPayments&lt;tblLoan[[#This Row],[BEGINNING BALANCE]],ExtraPayments,IF(tblLoan[[#This Row],[BEGINNING BALANCE]]-tblLoan[[#This Row],[SCHEDULED PAYMENT]]&gt;0,tblLoan[[#This Row],[BEGINNING BALANCE]]-tblLoan[[#This Row],[SCHEDULED PAYMENT]],0)),"")</f>
        <v>0</v>
      </c>
      <c r="F31" s="101">
        <f>IF(tblLoan[[#This Row],[PMT NO]]&lt;&gt;"",IF(tblLoan[[#This Row],[SCHEDULED PAYMENT]]+tblLoan[[#This Row],[EXTRA PAYMENT]]&lt;=tblLoan[[#This Row],[BEGINNING BALANCE]],tblLoan[[#This Row],[SCHEDULED PAYMENT]]+tblLoan[[#This Row],[EXTRA PAYMENT]],tblLoan[[#This Row],[BEGINNING BALANCE]]),"")</f>
        <v>361.52395535916838</v>
      </c>
      <c r="G31" s="101">
        <f>IF(tblLoan[[#This Row],[PMT NO]]&lt;&gt;"",tblLoan[[#This Row],[TOTAL PAYMENT]]-tblLoan[[#This Row],[INTEREST]],"")</f>
        <v>276.53386229296177</v>
      </c>
      <c r="H31" s="101">
        <f>IF(tblLoan[[#This Row],[PMT NO]]&lt;&gt;"",tblLoan[[#This Row],[BEGINNING BALANCE]]*(InterestRate/PaymentsPerYear),"")</f>
        <v>84.990093066206612</v>
      </c>
      <c r="I31" s="101">
        <f>IF(tblLoan[[#This Row],[PMT NO]]&lt;&gt;"",IF(tblLoan[[#This Row],[SCHEDULED PAYMENT]]+tblLoan[[#This Row],[EXTRA PAYMENT]]&lt;=tblLoan[[#This Row],[BEGINNING BALANCE]],tblLoan[[#This Row],[BEGINNING BALANCE]]-tblLoan[[#This Row],[PRINCIPAL]],0),"")</f>
        <v>5389.4723421208118</v>
      </c>
      <c r="J31" s="101">
        <f>IF(tblLoan[[#This Row],[PMT NO]]&lt;&gt;"",SUM(INDEX(tblLoan[INTEREST],1,1):tblLoan[[#This Row],[INTEREST]]),"")</f>
        <v>2258.4274939450142</v>
      </c>
    </row>
    <row r="32" spans="1:10" x14ac:dyDescent="0.2">
      <c r="A32" s="97">
        <f>IF(LoanIsGood,IF(ROW()-ROW(tblLoan[[#Headers],[PMT NO]])&gt;ScheduledNumberOfPayments,"",ROW()-ROW(tblLoan[[#Headers],[PMT NO]])),"")</f>
        <v>20</v>
      </c>
      <c r="B32" s="98">
        <f>IF(tblLoan[[#This Row],[PMT NO]]&lt;&gt;"",EOMONTH(LoanStartDate,ROW(tblLoan[[#This Row],[PMT NO]])-ROW(tblLoan[[#Headers],[PMT NO]])-2)+DAY(LoanStartDate),"")</f>
        <v>42948</v>
      </c>
      <c r="C32" s="101">
        <f>IF(tblLoan[[#This Row],[PMT NO]]&lt;&gt;"",IF(ROW()-ROW(tblLoan[[#Headers],[BEGINNING BALANCE]])=1,LoanAmount,INDEX(tblLoan[ENDING BALANCE],ROW()-ROW(tblLoan[[#Headers],[BEGINNING BALANCE]])-1)),"")</f>
        <v>5389.4723421208118</v>
      </c>
      <c r="D32" s="101">
        <f>IF(tblLoan[[#This Row],[PMT NO]]&lt;&gt;"",ScheduledPayment,"")</f>
        <v>361.52395535916838</v>
      </c>
      <c r="E32" s="101">
        <f>IF(tblLoan[[#This Row],[PMT NO]]&lt;&gt;"",IF(tblLoan[[#This Row],[SCHEDULED PAYMENT]]+ExtraPayments&lt;tblLoan[[#This Row],[BEGINNING BALANCE]],ExtraPayments,IF(tblLoan[[#This Row],[BEGINNING BALANCE]]-tblLoan[[#This Row],[SCHEDULED PAYMENT]]&gt;0,tblLoan[[#This Row],[BEGINNING BALANCE]]-tblLoan[[#This Row],[SCHEDULED PAYMENT]],0)),"")</f>
        <v>0</v>
      </c>
      <c r="F32" s="101">
        <f>IF(tblLoan[[#This Row],[PMT NO]]&lt;&gt;"",IF(tblLoan[[#This Row],[SCHEDULED PAYMENT]]+tblLoan[[#This Row],[EXTRA PAYMENT]]&lt;=tblLoan[[#This Row],[BEGINNING BALANCE]],tblLoan[[#This Row],[SCHEDULED PAYMENT]]+tblLoan[[#This Row],[EXTRA PAYMENT]],tblLoan[[#This Row],[BEGINNING BALANCE]]),"")</f>
        <v>361.52395535916838</v>
      </c>
      <c r="G32" s="101">
        <f>IF(tblLoan[[#This Row],[PMT NO]]&lt;&gt;"",tblLoan[[#This Row],[TOTAL PAYMENT]]-tblLoan[[#This Row],[INTEREST]],"")</f>
        <v>280.68187022735623</v>
      </c>
      <c r="H32" s="101">
        <f>IF(tblLoan[[#This Row],[PMT NO]]&lt;&gt;"",tblLoan[[#This Row],[BEGINNING BALANCE]]*(InterestRate/PaymentsPerYear),"")</f>
        <v>80.842085131812169</v>
      </c>
      <c r="I32" s="101">
        <f>IF(tblLoan[[#This Row],[PMT NO]]&lt;&gt;"",IF(tblLoan[[#This Row],[SCHEDULED PAYMENT]]+tblLoan[[#This Row],[EXTRA PAYMENT]]&lt;=tblLoan[[#This Row],[BEGINNING BALANCE]],tblLoan[[#This Row],[BEGINNING BALANCE]]-tblLoan[[#This Row],[PRINCIPAL]],0),"")</f>
        <v>5108.790471893456</v>
      </c>
      <c r="J32" s="101">
        <f>IF(tblLoan[[#This Row],[PMT NO]]&lt;&gt;"",SUM(INDEX(tblLoan[INTEREST],1,1):tblLoan[[#This Row],[INTEREST]]),"")</f>
        <v>2339.2695790768266</v>
      </c>
    </row>
    <row r="33" spans="1:10" x14ac:dyDescent="0.2">
      <c r="A33" s="97">
        <f>IF(LoanIsGood,IF(ROW()-ROW(tblLoan[[#Headers],[PMT NO]])&gt;ScheduledNumberOfPayments,"",ROW()-ROW(tblLoan[[#Headers],[PMT NO]])),"")</f>
        <v>21</v>
      </c>
      <c r="B33" s="98">
        <f>IF(tblLoan[[#This Row],[PMT NO]]&lt;&gt;"",EOMONTH(LoanStartDate,ROW(tblLoan[[#This Row],[PMT NO]])-ROW(tblLoan[[#Headers],[PMT NO]])-2)+DAY(LoanStartDate),"")</f>
        <v>42979</v>
      </c>
      <c r="C33" s="101">
        <f>IF(tblLoan[[#This Row],[PMT NO]]&lt;&gt;"",IF(ROW()-ROW(tblLoan[[#Headers],[BEGINNING BALANCE]])=1,LoanAmount,INDEX(tblLoan[ENDING BALANCE],ROW()-ROW(tblLoan[[#Headers],[BEGINNING BALANCE]])-1)),"")</f>
        <v>5108.790471893456</v>
      </c>
      <c r="D33" s="101">
        <f>IF(tblLoan[[#This Row],[PMT NO]]&lt;&gt;"",ScheduledPayment,"")</f>
        <v>361.52395535916838</v>
      </c>
      <c r="E33" s="101">
        <f>IF(tblLoan[[#This Row],[PMT NO]]&lt;&gt;"",IF(tblLoan[[#This Row],[SCHEDULED PAYMENT]]+ExtraPayments&lt;tblLoan[[#This Row],[BEGINNING BALANCE]],ExtraPayments,IF(tblLoan[[#This Row],[BEGINNING BALANCE]]-tblLoan[[#This Row],[SCHEDULED PAYMENT]]&gt;0,tblLoan[[#This Row],[BEGINNING BALANCE]]-tblLoan[[#This Row],[SCHEDULED PAYMENT]],0)),"")</f>
        <v>0</v>
      </c>
      <c r="F33" s="101">
        <f>IF(tblLoan[[#This Row],[PMT NO]]&lt;&gt;"",IF(tblLoan[[#This Row],[SCHEDULED PAYMENT]]+tblLoan[[#This Row],[EXTRA PAYMENT]]&lt;=tblLoan[[#This Row],[BEGINNING BALANCE]],tblLoan[[#This Row],[SCHEDULED PAYMENT]]+tblLoan[[#This Row],[EXTRA PAYMENT]],tblLoan[[#This Row],[BEGINNING BALANCE]]),"")</f>
        <v>361.52395535916838</v>
      </c>
      <c r="G33" s="101">
        <f>IF(tblLoan[[#This Row],[PMT NO]]&lt;&gt;"",tblLoan[[#This Row],[TOTAL PAYMENT]]-tblLoan[[#This Row],[INTEREST]],"")</f>
        <v>284.89209828076656</v>
      </c>
      <c r="H33" s="101">
        <f>IF(tblLoan[[#This Row],[PMT NO]]&lt;&gt;"",tblLoan[[#This Row],[BEGINNING BALANCE]]*(InterestRate/PaymentsPerYear),"")</f>
        <v>76.631857078401836</v>
      </c>
      <c r="I33" s="101">
        <f>IF(tblLoan[[#This Row],[PMT NO]]&lt;&gt;"",IF(tblLoan[[#This Row],[SCHEDULED PAYMENT]]+tblLoan[[#This Row],[EXTRA PAYMENT]]&lt;=tblLoan[[#This Row],[BEGINNING BALANCE]],tblLoan[[#This Row],[BEGINNING BALANCE]]-tblLoan[[#This Row],[PRINCIPAL]],0),"")</f>
        <v>4823.8983736126893</v>
      </c>
      <c r="J33" s="101">
        <f>IF(tblLoan[[#This Row],[PMT NO]]&lt;&gt;"",SUM(INDEX(tblLoan[INTEREST],1,1):tblLoan[[#This Row],[INTEREST]]),"")</f>
        <v>2415.9014361552286</v>
      </c>
    </row>
    <row r="34" spans="1:10" x14ac:dyDescent="0.2">
      <c r="A34" s="97">
        <f>IF(LoanIsGood,IF(ROW()-ROW(tblLoan[[#Headers],[PMT NO]])&gt;ScheduledNumberOfPayments,"",ROW()-ROW(tblLoan[[#Headers],[PMT NO]])),"")</f>
        <v>22</v>
      </c>
      <c r="B34" s="98">
        <f>IF(tblLoan[[#This Row],[PMT NO]]&lt;&gt;"",EOMONTH(LoanStartDate,ROW(tblLoan[[#This Row],[PMT NO]])-ROW(tblLoan[[#Headers],[PMT NO]])-2)+DAY(LoanStartDate),"")</f>
        <v>43009</v>
      </c>
      <c r="C34" s="101">
        <f>IF(tblLoan[[#This Row],[PMT NO]]&lt;&gt;"",IF(ROW()-ROW(tblLoan[[#Headers],[BEGINNING BALANCE]])=1,LoanAmount,INDEX(tblLoan[ENDING BALANCE],ROW()-ROW(tblLoan[[#Headers],[BEGINNING BALANCE]])-1)),"")</f>
        <v>4823.8983736126893</v>
      </c>
      <c r="D34" s="101">
        <f>IF(tblLoan[[#This Row],[PMT NO]]&lt;&gt;"",ScheduledPayment,"")</f>
        <v>361.52395535916838</v>
      </c>
      <c r="E34" s="101">
        <f>IF(tblLoan[[#This Row],[PMT NO]]&lt;&gt;"",IF(tblLoan[[#This Row],[SCHEDULED PAYMENT]]+ExtraPayments&lt;tblLoan[[#This Row],[BEGINNING BALANCE]],ExtraPayments,IF(tblLoan[[#This Row],[BEGINNING BALANCE]]-tblLoan[[#This Row],[SCHEDULED PAYMENT]]&gt;0,tblLoan[[#This Row],[BEGINNING BALANCE]]-tblLoan[[#This Row],[SCHEDULED PAYMENT]],0)),"")</f>
        <v>0</v>
      </c>
      <c r="F34" s="101">
        <f>IF(tblLoan[[#This Row],[PMT NO]]&lt;&gt;"",IF(tblLoan[[#This Row],[SCHEDULED PAYMENT]]+tblLoan[[#This Row],[EXTRA PAYMENT]]&lt;=tblLoan[[#This Row],[BEGINNING BALANCE]],tblLoan[[#This Row],[SCHEDULED PAYMENT]]+tblLoan[[#This Row],[EXTRA PAYMENT]],tblLoan[[#This Row],[BEGINNING BALANCE]]),"")</f>
        <v>361.52395535916838</v>
      </c>
      <c r="G34" s="101">
        <f>IF(tblLoan[[#This Row],[PMT NO]]&lt;&gt;"",tblLoan[[#This Row],[TOTAL PAYMENT]]-tblLoan[[#This Row],[INTEREST]],"")</f>
        <v>289.16547975497804</v>
      </c>
      <c r="H34" s="101">
        <f>IF(tblLoan[[#This Row],[PMT NO]]&lt;&gt;"",tblLoan[[#This Row],[BEGINNING BALANCE]]*(InterestRate/PaymentsPerYear),"")</f>
        <v>72.358475604190332</v>
      </c>
      <c r="I34" s="101">
        <f>IF(tblLoan[[#This Row],[PMT NO]]&lt;&gt;"",IF(tblLoan[[#This Row],[SCHEDULED PAYMENT]]+tblLoan[[#This Row],[EXTRA PAYMENT]]&lt;=tblLoan[[#This Row],[BEGINNING BALANCE]],tblLoan[[#This Row],[BEGINNING BALANCE]]-tblLoan[[#This Row],[PRINCIPAL]],0),"")</f>
        <v>4534.7328938577111</v>
      </c>
      <c r="J34" s="101">
        <f>IF(tblLoan[[#This Row],[PMT NO]]&lt;&gt;"",SUM(INDEX(tblLoan[INTEREST],1,1):tblLoan[[#This Row],[INTEREST]]),"")</f>
        <v>2488.2599117594191</v>
      </c>
    </row>
    <row r="35" spans="1:10" x14ac:dyDescent="0.2">
      <c r="A35" s="97">
        <f>IF(LoanIsGood,IF(ROW()-ROW(tblLoan[[#Headers],[PMT NO]])&gt;ScheduledNumberOfPayments,"",ROW()-ROW(tblLoan[[#Headers],[PMT NO]])),"")</f>
        <v>23</v>
      </c>
      <c r="B35" s="98">
        <f>IF(tblLoan[[#This Row],[PMT NO]]&lt;&gt;"",EOMONTH(LoanStartDate,ROW(tblLoan[[#This Row],[PMT NO]])-ROW(tblLoan[[#Headers],[PMT NO]])-2)+DAY(LoanStartDate),"")</f>
        <v>43040</v>
      </c>
      <c r="C35" s="101">
        <f>IF(tblLoan[[#This Row],[PMT NO]]&lt;&gt;"",IF(ROW()-ROW(tblLoan[[#Headers],[BEGINNING BALANCE]])=1,LoanAmount,INDEX(tblLoan[ENDING BALANCE],ROW()-ROW(tblLoan[[#Headers],[BEGINNING BALANCE]])-1)),"")</f>
        <v>4534.7328938577111</v>
      </c>
      <c r="D35" s="101">
        <f>IF(tblLoan[[#This Row],[PMT NO]]&lt;&gt;"",ScheduledPayment,"")</f>
        <v>361.52395535916838</v>
      </c>
      <c r="E35" s="101">
        <f>IF(tblLoan[[#This Row],[PMT NO]]&lt;&gt;"",IF(tblLoan[[#This Row],[SCHEDULED PAYMENT]]+ExtraPayments&lt;tblLoan[[#This Row],[BEGINNING BALANCE]],ExtraPayments,IF(tblLoan[[#This Row],[BEGINNING BALANCE]]-tblLoan[[#This Row],[SCHEDULED PAYMENT]]&gt;0,tblLoan[[#This Row],[BEGINNING BALANCE]]-tblLoan[[#This Row],[SCHEDULED PAYMENT]],0)),"")</f>
        <v>0</v>
      </c>
      <c r="F35" s="101">
        <f>IF(tblLoan[[#This Row],[PMT NO]]&lt;&gt;"",IF(tblLoan[[#This Row],[SCHEDULED PAYMENT]]+tblLoan[[#This Row],[EXTRA PAYMENT]]&lt;=tblLoan[[#This Row],[BEGINNING BALANCE]],tblLoan[[#This Row],[SCHEDULED PAYMENT]]+tblLoan[[#This Row],[EXTRA PAYMENT]],tblLoan[[#This Row],[BEGINNING BALANCE]]),"")</f>
        <v>361.52395535916838</v>
      </c>
      <c r="G35" s="101">
        <f>IF(tblLoan[[#This Row],[PMT NO]]&lt;&gt;"",tblLoan[[#This Row],[TOTAL PAYMENT]]-tblLoan[[#This Row],[INTEREST]],"")</f>
        <v>293.50296195130272</v>
      </c>
      <c r="H35" s="101">
        <f>IF(tblLoan[[#This Row],[PMT NO]]&lt;&gt;"",tblLoan[[#This Row],[BEGINNING BALANCE]]*(InterestRate/PaymentsPerYear),"")</f>
        <v>68.02099340786566</v>
      </c>
      <c r="I35" s="101">
        <f>IF(tblLoan[[#This Row],[PMT NO]]&lt;&gt;"",IF(tblLoan[[#This Row],[SCHEDULED PAYMENT]]+tblLoan[[#This Row],[EXTRA PAYMENT]]&lt;=tblLoan[[#This Row],[BEGINNING BALANCE]],tblLoan[[#This Row],[BEGINNING BALANCE]]-tblLoan[[#This Row],[PRINCIPAL]],0),"")</f>
        <v>4241.2299319064086</v>
      </c>
      <c r="J35" s="101">
        <f>IF(tblLoan[[#This Row],[PMT NO]]&lt;&gt;"",SUM(INDEX(tblLoan[INTEREST],1,1):tblLoan[[#This Row],[INTEREST]]),"")</f>
        <v>2556.2809051672848</v>
      </c>
    </row>
    <row r="36" spans="1:10" x14ac:dyDescent="0.2">
      <c r="A36" s="97">
        <f>IF(LoanIsGood,IF(ROW()-ROW(tblLoan[[#Headers],[PMT NO]])&gt;ScheduledNumberOfPayments,"",ROW()-ROW(tblLoan[[#Headers],[PMT NO]])),"")</f>
        <v>24</v>
      </c>
      <c r="B36" s="98">
        <f>IF(tblLoan[[#This Row],[PMT NO]]&lt;&gt;"",EOMONTH(LoanStartDate,ROW(tblLoan[[#This Row],[PMT NO]])-ROW(tblLoan[[#Headers],[PMT NO]])-2)+DAY(LoanStartDate),"")</f>
        <v>43070</v>
      </c>
      <c r="C36" s="101">
        <f>IF(tblLoan[[#This Row],[PMT NO]]&lt;&gt;"",IF(ROW()-ROW(tblLoan[[#Headers],[BEGINNING BALANCE]])=1,LoanAmount,INDEX(tblLoan[ENDING BALANCE],ROW()-ROW(tblLoan[[#Headers],[BEGINNING BALANCE]])-1)),"")</f>
        <v>4241.2299319064086</v>
      </c>
      <c r="D36" s="101">
        <f>IF(tblLoan[[#This Row],[PMT NO]]&lt;&gt;"",ScheduledPayment,"")</f>
        <v>361.52395535916838</v>
      </c>
      <c r="E36" s="101">
        <f>IF(tblLoan[[#This Row],[PMT NO]]&lt;&gt;"",IF(tblLoan[[#This Row],[SCHEDULED PAYMENT]]+ExtraPayments&lt;tblLoan[[#This Row],[BEGINNING BALANCE]],ExtraPayments,IF(tblLoan[[#This Row],[BEGINNING BALANCE]]-tblLoan[[#This Row],[SCHEDULED PAYMENT]]&gt;0,tblLoan[[#This Row],[BEGINNING BALANCE]]-tblLoan[[#This Row],[SCHEDULED PAYMENT]],0)),"")</f>
        <v>0</v>
      </c>
      <c r="F36" s="101">
        <f>IF(tblLoan[[#This Row],[PMT NO]]&lt;&gt;"",IF(tblLoan[[#This Row],[SCHEDULED PAYMENT]]+tblLoan[[#This Row],[EXTRA PAYMENT]]&lt;=tblLoan[[#This Row],[BEGINNING BALANCE]],tblLoan[[#This Row],[SCHEDULED PAYMENT]]+tblLoan[[#This Row],[EXTRA PAYMENT]],tblLoan[[#This Row],[BEGINNING BALANCE]]),"")</f>
        <v>361.52395535916838</v>
      </c>
      <c r="G36" s="101">
        <f>IF(tblLoan[[#This Row],[PMT NO]]&lt;&gt;"",tblLoan[[#This Row],[TOTAL PAYMENT]]-tblLoan[[#This Row],[INTEREST]],"")</f>
        <v>297.90550638057226</v>
      </c>
      <c r="H36" s="101">
        <f>IF(tblLoan[[#This Row],[PMT NO]]&lt;&gt;"",tblLoan[[#This Row],[BEGINNING BALANCE]]*(InterestRate/PaymentsPerYear),"")</f>
        <v>63.618448978596128</v>
      </c>
      <c r="I36" s="101">
        <f>IF(tblLoan[[#This Row],[PMT NO]]&lt;&gt;"",IF(tblLoan[[#This Row],[SCHEDULED PAYMENT]]+tblLoan[[#This Row],[EXTRA PAYMENT]]&lt;=tblLoan[[#This Row],[BEGINNING BALANCE]],tblLoan[[#This Row],[BEGINNING BALANCE]]-tblLoan[[#This Row],[PRINCIPAL]],0),"")</f>
        <v>3943.3244255258364</v>
      </c>
      <c r="J36" s="101">
        <f>IF(tblLoan[[#This Row],[PMT NO]]&lt;&gt;"",SUM(INDEX(tblLoan[INTEREST],1,1):tblLoan[[#This Row],[INTEREST]]),"")</f>
        <v>2619.8993541458808</v>
      </c>
    </row>
    <row r="37" spans="1:10" x14ac:dyDescent="0.2">
      <c r="A37" s="97">
        <f>IF(LoanIsGood,IF(ROW()-ROW(tblLoan[[#Headers],[PMT NO]])&gt;ScheduledNumberOfPayments,"",ROW()-ROW(tblLoan[[#Headers],[PMT NO]])),"")</f>
        <v>25</v>
      </c>
      <c r="B37" s="98">
        <f>IF(tblLoan[[#This Row],[PMT NO]]&lt;&gt;"",EOMONTH(LoanStartDate,ROW(tblLoan[[#This Row],[PMT NO]])-ROW(tblLoan[[#Headers],[PMT NO]])-2)+DAY(LoanStartDate),"")</f>
        <v>43101</v>
      </c>
      <c r="C37" s="101">
        <f>IF(tblLoan[[#This Row],[PMT NO]]&lt;&gt;"",IF(ROW()-ROW(tblLoan[[#Headers],[BEGINNING BALANCE]])=1,LoanAmount,INDEX(tblLoan[ENDING BALANCE],ROW()-ROW(tblLoan[[#Headers],[BEGINNING BALANCE]])-1)),"")</f>
        <v>3943.3244255258364</v>
      </c>
      <c r="D37" s="101">
        <f>IF(tblLoan[[#This Row],[PMT NO]]&lt;&gt;"",ScheduledPayment,"")</f>
        <v>361.52395535916838</v>
      </c>
      <c r="E37" s="101">
        <f>IF(tblLoan[[#This Row],[PMT NO]]&lt;&gt;"",IF(tblLoan[[#This Row],[SCHEDULED PAYMENT]]+ExtraPayments&lt;tblLoan[[#This Row],[BEGINNING BALANCE]],ExtraPayments,IF(tblLoan[[#This Row],[BEGINNING BALANCE]]-tblLoan[[#This Row],[SCHEDULED PAYMENT]]&gt;0,tblLoan[[#This Row],[BEGINNING BALANCE]]-tblLoan[[#This Row],[SCHEDULED PAYMENT]],0)),"")</f>
        <v>0</v>
      </c>
      <c r="F37" s="101">
        <f>IF(tblLoan[[#This Row],[PMT NO]]&lt;&gt;"",IF(tblLoan[[#This Row],[SCHEDULED PAYMENT]]+tblLoan[[#This Row],[EXTRA PAYMENT]]&lt;=tblLoan[[#This Row],[BEGINNING BALANCE]],tblLoan[[#This Row],[SCHEDULED PAYMENT]]+tblLoan[[#This Row],[EXTRA PAYMENT]],tblLoan[[#This Row],[BEGINNING BALANCE]]),"")</f>
        <v>361.52395535916838</v>
      </c>
      <c r="G37" s="101">
        <f>IF(tblLoan[[#This Row],[PMT NO]]&lt;&gt;"",tblLoan[[#This Row],[TOTAL PAYMENT]]-tblLoan[[#This Row],[INTEREST]],"")</f>
        <v>302.37408897628086</v>
      </c>
      <c r="H37" s="101">
        <f>IF(tblLoan[[#This Row],[PMT NO]]&lt;&gt;"",tblLoan[[#This Row],[BEGINNING BALANCE]]*(InterestRate/PaymentsPerYear),"")</f>
        <v>59.149866382887545</v>
      </c>
      <c r="I37" s="101">
        <f>IF(tblLoan[[#This Row],[PMT NO]]&lt;&gt;"",IF(tblLoan[[#This Row],[SCHEDULED PAYMENT]]+tblLoan[[#This Row],[EXTRA PAYMENT]]&lt;=tblLoan[[#This Row],[BEGINNING BALANCE]],tblLoan[[#This Row],[BEGINNING BALANCE]]-tblLoan[[#This Row],[PRINCIPAL]],0),"")</f>
        <v>3640.9503365495557</v>
      </c>
      <c r="J37" s="101">
        <f>IF(tblLoan[[#This Row],[PMT NO]]&lt;&gt;"",SUM(INDEX(tblLoan[INTEREST],1,1):tblLoan[[#This Row],[INTEREST]]),"")</f>
        <v>2679.0492205287683</v>
      </c>
    </row>
    <row r="38" spans="1:10" x14ac:dyDescent="0.2">
      <c r="A38" s="97">
        <f>IF(LoanIsGood,IF(ROW()-ROW(tblLoan[[#Headers],[PMT NO]])&gt;ScheduledNumberOfPayments,"",ROW()-ROW(tblLoan[[#Headers],[PMT NO]])),"")</f>
        <v>26</v>
      </c>
      <c r="B38" s="98">
        <f>IF(tblLoan[[#This Row],[PMT NO]]&lt;&gt;"",EOMONTH(LoanStartDate,ROW(tblLoan[[#This Row],[PMT NO]])-ROW(tblLoan[[#Headers],[PMT NO]])-2)+DAY(LoanStartDate),"")</f>
        <v>43132</v>
      </c>
      <c r="C38" s="101">
        <f>IF(tblLoan[[#This Row],[PMT NO]]&lt;&gt;"",IF(ROW()-ROW(tblLoan[[#Headers],[BEGINNING BALANCE]])=1,LoanAmount,INDEX(tblLoan[ENDING BALANCE],ROW()-ROW(tblLoan[[#Headers],[BEGINNING BALANCE]])-1)),"")</f>
        <v>3640.9503365495557</v>
      </c>
      <c r="D38" s="101">
        <f>IF(tblLoan[[#This Row],[PMT NO]]&lt;&gt;"",ScheduledPayment,"")</f>
        <v>361.52395535916838</v>
      </c>
      <c r="E38" s="101">
        <f>IF(tblLoan[[#This Row],[PMT NO]]&lt;&gt;"",IF(tblLoan[[#This Row],[SCHEDULED PAYMENT]]+ExtraPayments&lt;tblLoan[[#This Row],[BEGINNING BALANCE]],ExtraPayments,IF(tblLoan[[#This Row],[BEGINNING BALANCE]]-tblLoan[[#This Row],[SCHEDULED PAYMENT]]&gt;0,tblLoan[[#This Row],[BEGINNING BALANCE]]-tblLoan[[#This Row],[SCHEDULED PAYMENT]],0)),"")</f>
        <v>0</v>
      </c>
      <c r="F38" s="101">
        <f>IF(tblLoan[[#This Row],[PMT NO]]&lt;&gt;"",IF(tblLoan[[#This Row],[SCHEDULED PAYMENT]]+tblLoan[[#This Row],[EXTRA PAYMENT]]&lt;=tblLoan[[#This Row],[BEGINNING BALANCE]],tblLoan[[#This Row],[SCHEDULED PAYMENT]]+tblLoan[[#This Row],[EXTRA PAYMENT]],tblLoan[[#This Row],[BEGINNING BALANCE]]),"")</f>
        <v>361.52395535916838</v>
      </c>
      <c r="G38" s="101">
        <f>IF(tblLoan[[#This Row],[PMT NO]]&lt;&gt;"",tblLoan[[#This Row],[TOTAL PAYMENT]]-tblLoan[[#This Row],[INTEREST]],"")</f>
        <v>306.90970031092502</v>
      </c>
      <c r="H38" s="101">
        <f>IF(tblLoan[[#This Row],[PMT NO]]&lt;&gt;"",tblLoan[[#This Row],[BEGINNING BALANCE]]*(InterestRate/PaymentsPerYear),"")</f>
        <v>54.614255048243336</v>
      </c>
      <c r="I38" s="101">
        <f>IF(tblLoan[[#This Row],[PMT NO]]&lt;&gt;"",IF(tblLoan[[#This Row],[SCHEDULED PAYMENT]]+tblLoan[[#This Row],[EXTRA PAYMENT]]&lt;=tblLoan[[#This Row],[BEGINNING BALANCE]],tblLoan[[#This Row],[BEGINNING BALANCE]]-tblLoan[[#This Row],[PRINCIPAL]],0),"")</f>
        <v>3334.0406362386307</v>
      </c>
      <c r="J38" s="101">
        <f>IF(tblLoan[[#This Row],[PMT NO]]&lt;&gt;"",SUM(INDEX(tblLoan[INTEREST],1,1):tblLoan[[#This Row],[INTEREST]]),"")</f>
        <v>2733.6634755770115</v>
      </c>
    </row>
    <row r="39" spans="1:10" x14ac:dyDescent="0.2">
      <c r="A39" s="97">
        <f>IF(LoanIsGood,IF(ROW()-ROW(tblLoan[[#Headers],[PMT NO]])&gt;ScheduledNumberOfPayments,"",ROW()-ROW(tblLoan[[#Headers],[PMT NO]])),"")</f>
        <v>27</v>
      </c>
      <c r="B39" s="98">
        <f>IF(tblLoan[[#This Row],[PMT NO]]&lt;&gt;"",EOMONTH(LoanStartDate,ROW(tblLoan[[#This Row],[PMT NO]])-ROW(tblLoan[[#Headers],[PMT NO]])-2)+DAY(LoanStartDate),"")</f>
        <v>43160</v>
      </c>
      <c r="C39" s="101">
        <f>IF(tblLoan[[#This Row],[PMT NO]]&lt;&gt;"",IF(ROW()-ROW(tblLoan[[#Headers],[BEGINNING BALANCE]])=1,LoanAmount,INDEX(tblLoan[ENDING BALANCE],ROW()-ROW(tblLoan[[#Headers],[BEGINNING BALANCE]])-1)),"")</f>
        <v>3334.0406362386307</v>
      </c>
      <c r="D39" s="101">
        <f>IF(tblLoan[[#This Row],[PMT NO]]&lt;&gt;"",ScheduledPayment,"")</f>
        <v>361.52395535916838</v>
      </c>
      <c r="E39" s="101">
        <f>IF(tblLoan[[#This Row],[PMT NO]]&lt;&gt;"",IF(tblLoan[[#This Row],[SCHEDULED PAYMENT]]+ExtraPayments&lt;tblLoan[[#This Row],[BEGINNING BALANCE]],ExtraPayments,IF(tblLoan[[#This Row],[BEGINNING BALANCE]]-tblLoan[[#This Row],[SCHEDULED PAYMENT]]&gt;0,tblLoan[[#This Row],[BEGINNING BALANCE]]-tblLoan[[#This Row],[SCHEDULED PAYMENT]],0)),"")</f>
        <v>0</v>
      </c>
      <c r="F39" s="101">
        <f>IF(tblLoan[[#This Row],[PMT NO]]&lt;&gt;"",IF(tblLoan[[#This Row],[SCHEDULED PAYMENT]]+tblLoan[[#This Row],[EXTRA PAYMENT]]&lt;=tblLoan[[#This Row],[BEGINNING BALANCE]],tblLoan[[#This Row],[SCHEDULED PAYMENT]]+tblLoan[[#This Row],[EXTRA PAYMENT]],tblLoan[[#This Row],[BEGINNING BALANCE]]),"")</f>
        <v>361.52395535916838</v>
      </c>
      <c r="G39" s="101">
        <f>IF(tblLoan[[#This Row],[PMT NO]]&lt;&gt;"",tblLoan[[#This Row],[TOTAL PAYMENT]]-tblLoan[[#This Row],[INTEREST]],"")</f>
        <v>311.51334581558893</v>
      </c>
      <c r="H39" s="101">
        <f>IF(tblLoan[[#This Row],[PMT NO]]&lt;&gt;"",tblLoan[[#This Row],[BEGINNING BALANCE]]*(InterestRate/PaymentsPerYear),"")</f>
        <v>50.010609543579456</v>
      </c>
      <c r="I39" s="101">
        <f>IF(tblLoan[[#This Row],[PMT NO]]&lt;&gt;"",IF(tblLoan[[#This Row],[SCHEDULED PAYMENT]]+tblLoan[[#This Row],[EXTRA PAYMENT]]&lt;=tblLoan[[#This Row],[BEGINNING BALANCE]],tblLoan[[#This Row],[BEGINNING BALANCE]]-tblLoan[[#This Row],[PRINCIPAL]],0),"")</f>
        <v>3022.5272904230419</v>
      </c>
      <c r="J39" s="101">
        <f>IF(tblLoan[[#This Row],[PMT NO]]&lt;&gt;"",SUM(INDEX(tblLoan[INTEREST],1,1):tblLoan[[#This Row],[INTEREST]]),"")</f>
        <v>2783.6740851205909</v>
      </c>
    </row>
    <row r="40" spans="1:10" x14ac:dyDescent="0.2">
      <c r="A40" s="97">
        <f>IF(LoanIsGood,IF(ROW()-ROW(tblLoan[[#Headers],[PMT NO]])&gt;ScheduledNumberOfPayments,"",ROW()-ROW(tblLoan[[#Headers],[PMT NO]])),"")</f>
        <v>28</v>
      </c>
      <c r="B40" s="98">
        <f>IF(tblLoan[[#This Row],[PMT NO]]&lt;&gt;"",EOMONTH(LoanStartDate,ROW(tblLoan[[#This Row],[PMT NO]])-ROW(tblLoan[[#Headers],[PMT NO]])-2)+DAY(LoanStartDate),"")</f>
        <v>43191</v>
      </c>
      <c r="C40" s="101">
        <f>IF(tblLoan[[#This Row],[PMT NO]]&lt;&gt;"",IF(ROW()-ROW(tblLoan[[#Headers],[BEGINNING BALANCE]])=1,LoanAmount,INDEX(tblLoan[ENDING BALANCE],ROW()-ROW(tblLoan[[#Headers],[BEGINNING BALANCE]])-1)),"")</f>
        <v>3022.5272904230419</v>
      </c>
      <c r="D40" s="101">
        <f>IF(tblLoan[[#This Row],[PMT NO]]&lt;&gt;"",ScheduledPayment,"")</f>
        <v>361.52395535916838</v>
      </c>
      <c r="E40" s="101">
        <f>IF(tblLoan[[#This Row],[PMT NO]]&lt;&gt;"",IF(tblLoan[[#This Row],[SCHEDULED PAYMENT]]+ExtraPayments&lt;tblLoan[[#This Row],[BEGINNING BALANCE]],ExtraPayments,IF(tblLoan[[#This Row],[BEGINNING BALANCE]]-tblLoan[[#This Row],[SCHEDULED PAYMENT]]&gt;0,tblLoan[[#This Row],[BEGINNING BALANCE]]-tblLoan[[#This Row],[SCHEDULED PAYMENT]],0)),"")</f>
        <v>0</v>
      </c>
      <c r="F40" s="101">
        <f>IF(tblLoan[[#This Row],[PMT NO]]&lt;&gt;"",IF(tblLoan[[#This Row],[SCHEDULED PAYMENT]]+tblLoan[[#This Row],[EXTRA PAYMENT]]&lt;=tblLoan[[#This Row],[BEGINNING BALANCE]],tblLoan[[#This Row],[SCHEDULED PAYMENT]]+tblLoan[[#This Row],[EXTRA PAYMENT]],tblLoan[[#This Row],[BEGINNING BALANCE]]),"")</f>
        <v>361.52395535916838</v>
      </c>
      <c r="G40" s="101">
        <f>IF(tblLoan[[#This Row],[PMT NO]]&lt;&gt;"",tblLoan[[#This Row],[TOTAL PAYMENT]]-tblLoan[[#This Row],[INTEREST]],"")</f>
        <v>316.18604600282276</v>
      </c>
      <c r="H40" s="101">
        <f>IF(tblLoan[[#This Row],[PMT NO]]&lt;&gt;"",tblLoan[[#This Row],[BEGINNING BALANCE]]*(InterestRate/PaymentsPerYear),"")</f>
        <v>45.337909356345627</v>
      </c>
      <c r="I40" s="101">
        <f>IF(tblLoan[[#This Row],[PMT NO]]&lt;&gt;"",IF(tblLoan[[#This Row],[SCHEDULED PAYMENT]]+tblLoan[[#This Row],[EXTRA PAYMENT]]&lt;=tblLoan[[#This Row],[BEGINNING BALANCE]],tblLoan[[#This Row],[BEGINNING BALANCE]]-tblLoan[[#This Row],[PRINCIPAL]],0),"")</f>
        <v>2706.341244420219</v>
      </c>
      <c r="J40" s="101">
        <f>IF(tblLoan[[#This Row],[PMT NO]]&lt;&gt;"",SUM(INDEX(tblLoan[INTEREST],1,1):tblLoan[[#This Row],[INTEREST]]),"")</f>
        <v>2829.0119944769367</v>
      </c>
    </row>
    <row r="41" spans="1:10" x14ac:dyDescent="0.2">
      <c r="A41" s="97">
        <f>IF(LoanIsGood,IF(ROW()-ROW(tblLoan[[#Headers],[PMT NO]])&gt;ScheduledNumberOfPayments,"",ROW()-ROW(tblLoan[[#Headers],[PMT NO]])),"")</f>
        <v>29</v>
      </c>
      <c r="B41" s="98">
        <f>IF(tblLoan[[#This Row],[PMT NO]]&lt;&gt;"",EOMONTH(LoanStartDate,ROW(tblLoan[[#This Row],[PMT NO]])-ROW(tblLoan[[#Headers],[PMT NO]])-2)+DAY(LoanStartDate),"")</f>
        <v>43221</v>
      </c>
      <c r="C41" s="101">
        <f>IF(tblLoan[[#This Row],[PMT NO]]&lt;&gt;"",IF(ROW()-ROW(tblLoan[[#Headers],[BEGINNING BALANCE]])=1,LoanAmount,INDEX(tblLoan[ENDING BALANCE],ROW()-ROW(tblLoan[[#Headers],[BEGINNING BALANCE]])-1)),"")</f>
        <v>2706.341244420219</v>
      </c>
      <c r="D41" s="101">
        <f>IF(tblLoan[[#This Row],[PMT NO]]&lt;&gt;"",ScheduledPayment,"")</f>
        <v>361.52395535916838</v>
      </c>
      <c r="E41" s="101">
        <f>IF(tblLoan[[#This Row],[PMT NO]]&lt;&gt;"",IF(tblLoan[[#This Row],[SCHEDULED PAYMENT]]+ExtraPayments&lt;tblLoan[[#This Row],[BEGINNING BALANCE]],ExtraPayments,IF(tblLoan[[#This Row],[BEGINNING BALANCE]]-tblLoan[[#This Row],[SCHEDULED PAYMENT]]&gt;0,tblLoan[[#This Row],[BEGINNING BALANCE]]-tblLoan[[#This Row],[SCHEDULED PAYMENT]],0)),"")</f>
        <v>0</v>
      </c>
      <c r="F41" s="101">
        <f>IF(tblLoan[[#This Row],[PMT NO]]&lt;&gt;"",IF(tblLoan[[#This Row],[SCHEDULED PAYMENT]]+tblLoan[[#This Row],[EXTRA PAYMENT]]&lt;=tblLoan[[#This Row],[BEGINNING BALANCE]],tblLoan[[#This Row],[SCHEDULED PAYMENT]]+tblLoan[[#This Row],[EXTRA PAYMENT]],tblLoan[[#This Row],[BEGINNING BALANCE]]),"")</f>
        <v>361.52395535916838</v>
      </c>
      <c r="G41" s="101">
        <f>IF(tblLoan[[#This Row],[PMT NO]]&lt;&gt;"",tblLoan[[#This Row],[TOTAL PAYMENT]]-tblLoan[[#This Row],[INTEREST]],"")</f>
        <v>320.9288366928651</v>
      </c>
      <c r="H41" s="101">
        <f>IF(tblLoan[[#This Row],[PMT NO]]&lt;&gt;"",tblLoan[[#This Row],[BEGINNING BALANCE]]*(InterestRate/PaymentsPerYear),"")</f>
        <v>40.595118666303286</v>
      </c>
      <c r="I41" s="101">
        <f>IF(tblLoan[[#This Row],[PMT NO]]&lt;&gt;"",IF(tblLoan[[#This Row],[SCHEDULED PAYMENT]]+tblLoan[[#This Row],[EXTRA PAYMENT]]&lt;=tblLoan[[#This Row],[BEGINNING BALANCE]],tblLoan[[#This Row],[BEGINNING BALANCE]]-tblLoan[[#This Row],[PRINCIPAL]],0),"")</f>
        <v>2385.4124077273541</v>
      </c>
      <c r="J41" s="101">
        <f>IF(tblLoan[[#This Row],[PMT NO]]&lt;&gt;"",SUM(INDEX(tblLoan[INTEREST],1,1):tblLoan[[#This Row],[INTEREST]]),"")</f>
        <v>2869.60711314324</v>
      </c>
    </row>
    <row r="42" spans="1:10" x14ac:dyDescent="0.2">
      <c r="A42" s="97">
        <f>IF(LoanIsGood,IF(ROW()-ROW(tblLoan[[#Headers],[PMT NO]])&gt;ScheduledNumberOfPayments,"",ROW()-ROW(tblLoan[[#Headers],[PMT NO]])),"")</f>
        <v>30</v>
      </c>
      <c r="B42" s="98">
        <f>IF(tblLoan[[#This Row],[PMT NO]]&lt;&gt;"",EOMONTH(LoanStartDate,ROW(tblLoan[[#This Row],[PMT NO]])-ROW(tblLoan[[#Headers],[PMT NO]])-2)+DAY(LoanStartDate),"")</f>
        <v>43252</v>
      </c>
      <c r="C42" s="101">
        <f>IF(tblLoan[[#This Row],[PMT NO]]&lt;&gt;"",IF(ROW()-ROW(tblLoan[[#Headers],[BEGINNING BALANCE]])=1,LoanAmount,INDEX(tblLoan[ENDING BALANCE],ROW()-ROW(tblLoan[[#Headers],[BEGINNING BALANCE]])-1)),"")</f>
        <v>2385.4124077273541</v>
      </c>
      <c r="D42" s="101">
        <f>IF(tblLoan[[#This Row],[PMT NO]]&lt;&gt;"",ScheduledPayment,"")</f>
        <v>361.52395535916838</v>
      </c>
      <c r="E42" s="101">
        <f>IF(tblLoan[[#This Row],[PMT NO]]&lt;&gt;"",IF(tblLoan[[#This Row],[SCHEDULED PAYMENT]]+ExtraPayments&lt;tblLoan[[#This Row],[BEGINNING BALANCE]],ExtraPayments,IF(tblLoan[[#This Row],[BEGINNING BALANCE]]-tblLoan[[#This Row],[SCHEDULED PAYMENT]]&gt;0,tblLoan[[#This Row],[BEGINNING BALANCE]]-tblLoan[[#This Row],[SCHEDULED PAYMENT]],0)),"")</f>
        <v>0</v>
      </c>
      <c r="F42" s="101">
        <f>IF(tblLoan[[#This Row],[PMT NO]]&lt;&gt;"",IF(tblLoan[[#This Row],[SCHEDULED PAYMENT]]+tblLoan[[#This Row],[EXTRA PAYMENT]]&lt;=tblLoan[[#This Row],[BEGINNING BALANCE]],tblLoan[[#This Row],[SCHEDULED PAYMENT]]+tblLoan[[#This Row],[EXTRA PAYMENT]],tblLoan[[#This Row],[BEGINNING BALANCE]]),"")</f>
        <v>361.52395535916838</v>
      </c>
      <c r="G42" s="101">
        <f>IF(tblLoan[[#This Row],[PMT NO]]&lt;&gt;"",tblLoan[[#This Row],[TOTAL PAYMENT]]-tblLoan[[#This Row],[INTEREST]],"")</f>
        <v>325.74276924325807</v>
      </c>
      <c r="H42" s="101">
        <f>IF(tblLoan[[#This Row],[PMT NO]]&lt;&gt;"",tblLoan[[#This Row],[BEGINNING BALANCE]]*(InterestRate/PaymentsPerYear),"")</f>
        <v>35.781186115910309</v>
      </c>
      <c r="I42" s="101">
        <f>IF(tblLoan[[#This Row],[PMT NO]]&lt;&gt;"",IF(tblLoan[[#This Row],[SCHEDULED PAYMENT]]+tblLoan[[#This Row],[EXTRA PAYMENT]]&lt;=tblLoan[[#This Row],[BEGINNING BALANCE]],tblLoan[[#This Row],[BEGINNING BALANCE]]-tblLoan[[#This Row],[PRINCIPAL]],0),"")</f>
        <v>2059.6696384840961</v>
      </c>
      <c r="J42" s="101">
        <f>IF(tblLoan[[#This Row],[PMT NO]]&lt;&gt;"",SUM(INDEX(tblLoan[INTEREST],1,1):tblLoan[[#This Row],[INTEREST]]),"")</f>
        <v>2905.3882992591502</v>
      </c>
    </row>
    <row r="43" spans="1:10" x14ac:dyDescent="0.2">
      <c r="A43" s="97">
        <f>IF(LoanIsGood,IF(ROW()-ROW(tblLoan[[#Headers],[PMT NO]])&gt;ScheduledNumberOfPayments,"",ROW()-ROW(tblLoan[[#Headers],[PMT NO]])),"")</f>
        <v>31</v>
      </c>
      <c r="B43" s="98">
        <f>IF(tblLoan[[#This Row],[PMT NO]]&lt;&gt;"",EOMONTH(LoanStartDate,ROW(tblLoan[[#This Row],[PMT NO]])-ROW(tblLoan[[#Headers],[PMT NO]])-2)+DAY(LoanStartDate),"")</f>
        <v>43282</v>
      </c>
      <c r="C43" s="101">
        <f>IF(tblLoan[[#This Row],[PMT NO]]&lt;&gt;"",IF(ROW()-ROW(tblLoan[[#Headers],[BEGINNING BALANCE]])=1,LoanAmount,INDEX(tblLoan[ENDING BALANCE],ROW()-ROW(tblLoan[[#Headers],[BEGINNING BALANCE]])-1)),"")</f>
        <v>2059.6696384840961</v>
      </c>
      <c r="D43" s="101">
        <f>IF(tblLoan[[#This Row],[PMT NO]]&lt;&gt;"",ScheduledPayment,"")</f>
        <v>361.52395535916838</v>
      </c>
      <c r="E43" s="101">
        <f>IF(tblLoan[[#This Row],[PMT NO]]&lt;&gt;"",IF(tblLoan[[#This Row],[SCHEDULED PAYMENT]]+ExtraPayments&lt;tblLoan[[#This Row],[BEGINNING BALANCE]],ExtraPayments,IF(tblLoan[[#This Row],[BEGINNING BALANCE]]-tblLoan[[#This Row],[SCHEDULED PAYMENT]]&gt;0,tblLoan[[#This Row],[BEGINNING BALANCE]]-tblLoan[[#This Row],[SCHEDULED PAYMENT]],0)),"")</f>
        <v>0</v>
      </c>
      <c r="F43" s="101">
        <f>IF(tblLoan[[#This Row],[PMT NO]]&lt;&gt;"",IF(tblLoan[[#This Row],[SCHEDULED PAYMENT]]+tblLoan[[#This Row],[EXTRA PAYMENT]]&lt;=tblLoan[[#This Row],[BEGINNING BALANCE]],tblLoan[[#This Row],[SCHEDULED PAYMENT]]+tblLoan[[#This Row],[EXTRA PAYMENT]],tblLoan[[#This Row],[BEGINNING BALANCE]]),"")</f>
        <v>361.52395535916838</v>
      </c>
      <c r="G43" s="101">
        <f>IF(tblLoan[[#This Row],[PMT NO]]&lt;&gt;"",tblLoan[[#This Row],[TOTAL PAYMENT]]-tblLoan[[#This Row],[INTEREST]],"")</f>
        <v>330.62891078190694</v>
      </c>
      <c r="H43" s="101">
        <f>IF(tblLoan[[#This Row],[PMT NO]]&lt;&gt;"",tblLoan[[#This Row],[BEGINNING BALANCE]]*(InterestRate/PaymentsPerYear),"")</f>
        <v>30.895044577261441</v>
      </c>
      <c r="I43" s="101">
        <f>IF(tblLoan[[#This Row],[PMT NO]]&lt;&gt;"",IF(tblLoan[[#This Row],[SCHEDULED PAYMENT]]+tblLoan[[#This Row],[EXTRA PAYMENT]]&lt;=tblLoan[[#This Row],[BEGINNING BALANCE]],tblLoan[[#This Row],[BEGINNING BALANCE]]-tblLoan[[#This Row],[PRINCIPAL]],0),"")</f>
        <v>1729.0407277021891</v>
      </c>
      <c r="J43" s="101">
        <f>IF(tblLoan[[#This Row],[PMT NO]]&lt;&gt;"",SUM(INDEX(tblLoan[INTEREST],1,1):tblLoan[[#This Row],[INTEREST]]),"")</f>
        <v>2936.2833438364119</v>
      </c>
    </row>
    <row r="44" spans="1:10" x14ac:dyDescent="0.2">
      <c r="A44" s="97">
        <f>IF(LoanIsGood,IF(ROW()-ROW(tblLoan[[#Headers],[PMT NO]])&gt;ScheduledNumberOfPayments,"",ROW()-ROW(tblLoan[[#Headers],[PMT NO]])),"")</f>
        <v>32</v>
      </c>
      <c r="B44" s="98">
        <f>IF(tblLoan[[#This Row],[PMT NO]]&lt;&gt;"",EOMONTH(LoanStartDate,ROW(tblLoan[[#This Row],[PMT NO]])-ROW(tblLoan[[#Headers],[PMT NO]])-2)+DAY(LoanStartDate),"")</f>
        <v>43313</v>
      </c>
      <c r="C44" s="101">
        <f>IF(tblLoan[[#This Row],[PMT NO]]&lt;&gt;"",IF(ROW()-ROW(tblLoan[[#Headers],[BEGINNING BALANCE]])=1,LoanAmount,INDEX(tblLoan[ENDING BALANCE],ROW()-ROW(tblLoan[[#Headers],[BEGINNING BALANCE]])-1)),"")</f>
        <v>1729.0407277021891</v>
      </c>
      <c r="D44" s="101">
        <f>IF(tblLoan[[#This Row],[PMT NO]]&lt;&gt;"",ScheduledPayment,"")</f>
        <v>361.52395535916838</v>
      </c>
      <c r="E44" s="101">
        <f>IF(tblLoan[[#This Row],[PMT NO]]&lt;&gt;"",IF(tblLoan[[#This Row],[SCHEDULED PAYMENT]]+ExtraPayments&lt;tblLoan[[#This Row],[BEGINNING BALANCE]],ExtraPayments,IF(tblLoan[[#This Row],[BEGINNING BALANCE]]-tblLoan[[#This Row],[SCHEDULED PAYMENT]]&gt;0,tblLoan[[#This Row],[BEGINNING BALANCE]]-tblLoan[[#This Row],[SCHEDULED PAYMENT]],0)),"")</f>
        <v>0</v>
      </c>
      <c r="F44" s="101">
        <f>IF(tblLoan[[#This Row],[PMT NO]]&lt;&gt;"",IF(tblLoan[[#This Row],[SCHEDULED PAYMENT]]+tblLoan[[#This Row],[EXTRA PAYMENT]]&lt;=tblLoan[[#This Row],[BEGINNING BALANCE]],tblLoan[[#This Row],[SCHEDULED PAYMENT]]+tblLoan[[#This Row],[EXTRA PAYMENT]],tblLoan[[#This Row],[BEGINNING BALANCE]]),"")</f>
        <v>361.52395535916838</v>
      </c>
      <c r="G44" s="101">
        <f>IF(tblLoan[[#This Row],[PMT NO]]&lt;&gt;"",tblLoan[[#This Row],[TOTAL PAYMENT]]-tblLoan[[#This Row],[INTEREST]],"")</f>
        <v>335.58834444363555</v>
      </c>
      <c r="H44" s="101">
        <f>IF(tblLoan[[#This Row],[PMT NO]]&lt;&gt;"",tblLoan[[#This Row],[BEGINNING BALANCE]]*(InterestRate/PaymentsPerYear),"")</f>
        <v>25.935610915532834</v>
      </c>
      <c r="I44" s="101">
        <f>IF(tblLoan[[#This Row],[PMT NO]]&lt;&gt;"",IF(tblLoan[[#This Row],[SCHEDULED PAYMENT]]+tblLoan[[#This Row],[EXTRA PAYMENT]]&lt;=tblLoan[[#This Row],[BEGINNING BALANCE]],tblLoan[[#This Row],[BEGINNING BALANCE]]-tblLoan[[#This Row],[PRINCIPAL]],0),"")</f>
        <v>1393.4523832585535</v>
      </c>
      <c r="J44" s="101">
        <f>IF(tblLoan[[#This Row],[PMT NO]]&lt;&gt;"",SUM(INDEX(tblLoan[INTEREST],1,1):tblLoan[[#This Row],[INTEREST]]),"")</f>
        <v>2962.2189547519447</v>
      </c>
    </row>
    <row r="45" spans="1:10" x14ac:dyDescent="0.2">
      <c r="A45" s="97">
        <f>IF(LoanIsGood,IF(ROW()-ROW(tblLoan[[#Headers],[PMT NO]])&gt;ScheduledNumberOfPayments,"",ROW()-ROW(tblLoan[[#Headers],[PMT NO]])),"")</f>
        <v>33</v>
      </c>
      <c r="B45" s="98">
        <f>IF(tblLoan[[#This Row],[PMT NO]]&lt;&gt;"",EOMONTH(LoanStartDate,ROW(tblLoan[[#This Row],[PMT NO]])-ROW(tblLoan[[#Headers],[PMT NO]])-2)+DAY(LoanStartDate),"")</f>
        <v>43344</v>
      </c>
      <c r="C45" s="101">
        <f>IF(tblLoan[[#This Row],[PMT NO]]&lt;&gt;"",IF(ROW()-ROW(tblLoan[[#Headers],[BEGINNING BALANCE]])=1,LoanAmount,INDEX(tblLoan[ENDING BALANCE],ROW()-ROW(tblLoan[[#Headers],[BEGINNING BALANCE]])-1)),"")</f>
        <v>1393.4523832585535</v>
      </c>
      <c r="D45" s="101">
        <f>IF(tblLoan[[#This Row],[PMT NO]]&lt;&gt;"",ScheduledPayment,"")</f>
        <v>361.52395535916838</v>
      </c>
      <c r="E45" s="101">
        <f>IF(tblLoan[[#This Row],[PMT NO]]&lt;&gt;"",IF(tblLoan[[#This Row],[SCHEDULED PAYMENT]]+ExtraPayments&lt;tblLoan[[#This Row],[BEGINNING BALANCE]],ExtraPayments,IF(tblLoan[[#This Row],[BEGINNING BALANCE]]-tblLoan[[#This Row],[SCHEDULED PAYMENT]]&gt;0,tblLoan[[#This Row],[BEGINNING BALANCE]]-tblLoan[[#This Row],[SCHEDULED PAYMENT]],0)),"")</f>
        <v>0</v>
      </c>
      <c r="F45" s="101">
        <f>IF(tblLoan[[#This Row],[PMT NO]]&lt;&gt;"",IF(tblLoan[[#This Row],[SCHEDULED PAYMENT]]+tblLoan[[#This Row],[EXTRA PAYMENT]]&lt;=tblLoan[[#This Row],[BEGINNING BALANCE]],tblLoan[[#This Row],[SCHEDULED PAYMENT]]+tblLoan[[#This Row],[EXTRA PAYMENT]],tblLoan[[#This Row],[BEGINNING BALANCE]]),"")</f>
        <v>361.52395535916838</v>
      </c>
      <c r="G45" s="101">
        <f>IF(tblLoan[[#This Row],[PMT NO]]&lt;&gt;"",tblLoan[[#This Row],[TOTAL PAYMENT]]-tblLoan[[#This Row],[INTEREST]],"")</f>
        <v>340.62216961029009</v>
      </c>
      <c r="H45" s="101">
        <f>IF(tblLoan[[#This Row],[PMT NO]]&lt;&gt;"",tblLoan[[#This Row],[BEGINNING BALANCE]]*(InterestRate/PaymentsPerYear),"")</f>
        <v>20.9017857488783</v>
      </c>
      <c r="I45" s="101">
        <f>IF(tblLoan[[#This Row],[PMT NO]]&lt;&gt;"",IF(tblLoan[[#This Row],[SCHEDULED PAYMENT]]+tblLoan[[#This Row],[EXTRA PAYMENT]]&lt;=tblLoan[[#This Row],[BEGINNING BALANCE]],tblLoan[[#This Row],[BEGINNING BALANCE]]-tblLoan[[#This Row],[PRINCIPAL]],0),"")</f>
        <v>1052.8302136482635</v>
      </c>
      <c r="J45" s="101">
        <f>IF(tblLoan[[#This Row],[PMT NO]]&lt;&gt;"",SUM(INDEX(tblLoan[INTEREST],1,1):tblLoan[[#This Row],[INTEREST]]),"")</f>
        <v>2983.1207405008231</v>
      </c>
    </row>
    <row r="46" spans="1:10" x14ac:dyDescent="0.2">
      <c r="A46" s="97">
        <f>IF(LoanIsGood,IF(ROW()-ROW(tblLoan[[#Headers],[PMT NO]])&gt;ScheduledNumberOfPayments,"",ROW()-ROW(tblLoan[[#Headers],[PMT NO]])),"")</f>
        <v>34</v>
      </c>
      <c r="B46" s="98">
        <f>IF(tblLoan[[#This Row],[PMT NO]]&lt;&gt;"",EOMONTH(LoanStartDate,ROW(tblLoan[[#This Row],[PMT NO]])-ROW(tblLoan[[#Headers],[PMT NO]])-2)+DAY(LoanStartDate),"")</f>
        <v>43374</v>
      </c>
      <c r="C46" s="101">
        <f>IF(tblLoan[[#This Row],[PMT NO]]&lt;&gt;"",IF(ROW()-ROW(tblLoan[[#Headers],[BEGINNING BALANCE]])=1,LoanAmount,INDEX(tblLoan[ENDING BALANCE],ROW()-ROW(tblLoan[[#Headers],[BEGINNING BALANCE]])-1)),"")</f>
        <v>1052.8302136482635</v>
      </c>
      <c r="D46" s="101">
        <f>IF(tblLoan[[#This Row],[PMT NO]]&lt;&gt;"",ScheduledPayment,"")</f>
        <v>361.52395535916838</v>
      </c>
      <c r="E46" s="101">
        <f>IF(tblLoan[[#This Row],[PMT NO]]&lt;&gt;"",IF(tblLoan[[#This Row],[SCHEDULED PAYMENT]]+ExtraPayments&lt;tblLoan[[#This Row],[BEGINNING BALANCE]],ExtraPayments,IF(tblLoan[[#This Row],[BEGINNING BALANCE]]-tblLoan[[#This Row],[SCHEDULED PAYMENT]]&gt;0,tblLoan[[#This Row],[BEGINNING BALANCE]]-tblLoan[[#This Row],[SCHEDULED PAYMENT]],0)),"")</f>
        <v>0</v>
      </c>
      <c r="F46" s="101">
        <f>IF(tblLoan[[#This Row],[PMT NO]]&lt;&gt;"",IF(tblLoan[[#This Row],[SCHEDULED PAYMENT]]+tblLoan[[#This Row],[EXTRA PAYMENT]]&lt;=tblLoan[[#This Row],[BEGINNING BALANCE]],tblLoan[[#This Row],[SCHEDULED PAYMENT]]+tblLoan[[#This Row],[EXTRA PAYMENT]],tblLoan[[#This Row],[BEGINNING BALANCE]]),"")</f>
        <v>361.52395535916838</v>
      </c>
      <c r="G46" s="101">
        <f>IF(tblLoan[[#This Row],[PMT NO]]&lt;&gt;"",tblLoan[[#This Row],[TOTAL PAYMENT]]-tblLoan[[#This Row],[INTEREST]],"")</f>
        <v>345.73150215444446</v>
      </c>
      <c r="H46" s="101">
        <f>IF(tblLoan[[#This Row],[PMT NO]]&lt;&gt;"",tblLoan[[#This Row],[BEGINNING BALANCE]]*(InterestRate/PaymentsPerYear),"")</f>
        <v>15.792453204723952</v>
      </c>
      <c r="I46" s="101">
        <f>IF(tblLoan[[#This Row],[PMT NO]]&lt;&gt;"",IF(tblLoan[[#This Row],[SCHEDULED PAYMENT]]+tblLoan[[#This Row],[EXTRA PAYMENT]]&lt;=tblLoan[[#This Row],[BEGINNING BALANCE]],tblLoan[[#This Row],[BEGINNING BALANCE]]-tblLoan[[#This Row],[PRINCIPAL]],0),"")</f>
        <v>707.098711493819</v>
      </c>
      <c r="J46" s="101">
        <f>IF(tblLoan[[#This Row],[PMT NO]]&lt;&gt;"",SUM(INDEX(tblLoan[INTEREST],1,1):tblLoan[[#This Row],[INTEREST]]),"")</f>
        <v>2998.9131937055472</v>
      </c>
    </row>
    <row r="47" spans="1:10" x14ac:dyDescent="0.2">
      <c r="A47" s="97">
        <f>IF(LoanIsGood,IF(ROW()-ROW(tblLoan[[#Headers],[PMT NO]])&gt;ScheduledNumberOfPayments,"",ROW()-ROW(tblLoan[[#Headers],[PMT NO]])),"")</f>
        <v>35</v>
      </c>
      <c r="B47" s="98">
        <f>IF(tblLoan[[#This Row],[PMT NO]]&lt;&gt;"",EOMONTH(LoanStartDate,ROW(tblLoan[[#This Row],[PMT NO]])-ROW(tblLoan[[#Headers],[PMT NO]])-2)+DAY(LoanStartDate),"")</f>
        <v>43405</v>
      </c>
      <c r="C47" s="101">
        <f>IF(tblLoan[[#This Row],[PMT NO]]&lt;&gt;"",IF(ROW()-ROW(tblLoan[[#Headers],[BEGINNING BALANCE]])=1,LoanAmount,INDEX(tblLoan[ENDING BALANCE],ROW()-ROW(tblLoan[[#Headers],[BEGINNING BALANCE]])-1)),"")</f>
        <v>707.098711493819</v>
      </c>
      <c r="D47" s="101">
        <f>IF(tblLoan[[#This Row],[PMT NO]]&lt;&gt;"",ScheduledPayment,"")</f>
        <v>361.52395535916838</v>
      </c>
      <c r="E47" s="101">
        <f>IF(tblLoan[[#This Row],[PMT NO]]&lt;&gt;"",IF(tblLoan[[#This Row],[SCHEDULED PAYMENT]]+ExtraPayments&lt;tblLoan[[#This Row],[BEGINNING BALANCE]],ExtraPayments,IF(tblLoan[[#This Row],[BEGINNING BALANCE]]-tblLoan[[#This Row],[SCHEDULED PAYMENT]]&gt;0,tblLoan[[#This Row],[BEGINNING BALANCE]]-tblLoan[[#This Row],[SCHEDULED PAYMENT]],0)),"")</f>
        <v>0</v>
      </c>
      <c r="F47" s="101">
        <f>IF(tblLoan[[#This Row],[PMT NO]]&lt;&gt;"",IF(tblLoan[[#This Row],[SCHEDULED PAYMENT]]+tblLoan[[#This Row],[EXTRA PAYMENT]]&lt;=tblLoan[[#This Row],[BEGINNING BALANCE]],tblLoan[[#This Row],[SCHEDULED PAYMENT]]+tblLoan[[#This Row],[EXTRA PAYMENT]],tblLoan[[#This Row],[BEGINNING BALANCE]]),"")</f>
        <v>361.52395535916838</v>
      </c>
      <c r="G47" s="101">
        <f>IF(tblLoan[[#This Row],[PMT NO]]&lt;&gt;"",tblLoan[[#This Row],[TOTAL PAYMENT]]-tblLoan[[#This Row],[INTEREST]],"")</f>
        <v>350.91747468676112</v>
      </c>
      <c r="H47" s="101">
        <f>IF(tblLoan[[#This Row],[PMT NO]]&lt;&gt;"",tblLoan[[#This Row],[BEGINNING BALANCE]]*(InterestRate/PaymentsPerYear),"")</f>
        <v>10.606480672407285</v>
      </c>
      <c r="I47" s="101">
        <f>IF(tblLoan[[#This Row],[PMT NO]]&lt;&gt;"",IF(tblLoan[[#This Row],[SCHEDULED PAYMENT]]+tblLoan[[#This Row],[EXTRA PAYMENT]]&lt;=tblLoan[[#This Row],[BEGINNING BALANCE]],tblLoan[[#This Row],[BEGINNING BALANCE]]-tblLoan[[#This Row],[PRINCIPAL]],0),"")</f>
        <v>356.18123680705787</v>
      </c>
      <c r="J47" s="101">
        <f>IF(tblLoan[[#This Row],[PMT NO]]&lt;&gt;"",SUM(INDEX(tblLoan[INTEREST],1,1):tblLoan[[#This Row],[INTEREST]]),"")</f>
        <v>3009.5196743779543</v>
      </c>
    </row>
    <row r="48" spans="1:10" x14ac:dyDescent="0.2">
      <c r="A48" s="97">
        <f>IF(LoanIsGood,IF(ROW()-ROW(tblLoan[[#Headers],[PMT NO]])&gt;ScheduledNumberOfPayments,"",ROW()-ROW(tblLoan[[#Headers],[PMT NO]])),"")</f>
        <v>36</v>
      </c>
      <c r="B48" s="98">
        <f>IF(tblLoan[[#This Row],[PMT NO]]&lt;&gt;"",EOMONTH(LoanStartDate,ROW(tblLoan[[#This Row],[PMT NO]])-ROW(tblLoan[[#Headers],[PMT NO]])-2)+DAY(LoanStartDate),"")</f>
        <v>43435</v>
      </c>
      <c r="C48" s="101">
        <f>IF(tblLoan[[#This Row],[PMT NO]]&lt;&gt;"",IF(ROW()-ROW(tblLoan[[#Headers],[BEGINNING BALANCE]])=1,LoanAmount,INDEX(tblLoan[ENDING BALANCE],ROW()-ROW(tblLoan[[#Headers],[BEGINNING BALANCE]])-1)),"")</f>
        <v>356.18123680705787</v>
      </c>
      <c r="D48" s="101">
        <f>IF(tblLoan[[#This Row],[PMT NO]]&lt;&gt;"",ScheduledPayment,"")</f>
        <v>361.52395535916838</v>
      </c>
      <c r="E48" s="101">
        <f>IF(tblLoan[[#This Row],[PMT NO]]&lt;&gt;"",IF(tblLoan[[#This Row],[SCHEDULED PAYMENT]]+ExtraPayments&lt;tblLoan[[#This Row],[BEGINNING BALANCE]],ExtraPayments,IF(tblLoan[[#This Row],[BEGINNING BALANCE]]-tblLoan[[#This Row],[SCHEDULED PAYMENT]]&gt;0,tblLoan[[#This Row],[BEGINNING BALANCE]]-tblLoan[[#This Row],[SCHEDULED PAYMENT]],0)),"")</f>
        <v>0</v>
      </c>
      <c r="F48" s="101">
        <f>IF(tblLoan[[#This Row],[PMT NO]]&lt;&gt;"",IF(tblLoan[[#This Row],[SCHEDULED PAYMENT]]+tblLoan[[#This Row],[EXTRA PAYMENT]]&lt;=tblLoan[[#This Row],[BEGINNING BALANCE]],tblLoan[[#This Row],[SCHEDULED PAYMENT]]+tblLoan[[#This Row],[EXTRA PAYMENT]],tblLoan[[#This Row],[BEGINNING BALANCE]]),"")</f>
        <v>356.18123680705787</v>
      </c>
      <c r="G48" s="101">
        <f>IF(tblLoan[[#This Row],[PMT NO]]&lt;&gt;"",tblLoan[[#This Row],[TOTAL PAYMENT]]-tblLoan[[#This Row],[INTEREST]],"")</f>
        <v>350.83851825495202</v>
      </c>
      <c r="H48" s="101">
        <f>IF(tblLoan[[#This Row],[PMT NO]]&lt;&gt;"",tblLoan[[#This Row],[BEGINNING BALANCE]]*(InterestRate/PaymentsPerYear),"")</f>
        <v>5.3427185521058682</v>
      </c>
      <c r="I48" s="101">
        <f>IF(tblLoan[[#This Row],[PMT NO]]&lt;&gt;"",IF(tblLoan[[#This Row],[SCHEDULED PAYMENT]]+tblLoan[[#This Row],[EXTRA PAYMENT]]&lt;=tblLoan[[#This Row],[BEGINNING BALANCE]],tblLoan[[#This Row],[BEGINNING BALANCE]]-tblLoan[[#This Row],[PRINCIPAL]],0),"")</f>
        <v>0</v>
      </c>
      <c r="J48" s="101">
        <f>IF(tblLoan[[#This Row],[PMT NO]]&lt;&gt;"",SUM(INDEX(tblLoan[INTEREST],1,1):tblLoan[[#This Row],[INTEREST]]),"")</f>
        <v>3014.8623929300602</v>
      </c>
    </row>
    <row r="49" spans="1:10" x14ac:dyDescent="0.2">
      <c r="A49" s="97" t="str">
        <f>IF(LoanIsGood,IF(ROW()-ROW(tblLoan[[#Headers],[PMT NO]])&gt;ScheduledNumberOfPayments,"",ROW()-ROW(tblLoan[[#Headers],[PMT NO]])),"")</f>
        <v/>
      </c>
      <c r="B49" s="98" t="str">
        <f>IF(tblLoan[[#This Row],[PMT NO]]&lt;&gt;"",EOMONTH(LoanStartDate,ROW(tblLoan[[#This Row],[PMT NO]])-ROW(tblLoan[[#Headers],[PMT NO]])-2)+DAY(LoanStartDate),"")</f>
        <v/>
      </c>
      <c r="C49" s="101" t="str">
        <f>IF(tblLoan[[#This Row],[PMT NO]]&lt;&gt;"",IF(ROW()-ROW(tblLoan[[#Headers],[BEGINNING BALANCE]])=1,LoanAmount,INDEX(tblLoan[ENDING BALANCE],ROW()-ROW(tblLoan[[#Headers],[BEGINNING BALANCE]])-1)),"")</f>
        <v/>
      </c>
      <c r="D49" s="101" t="str">
        <f>IF(tblLoan[[#This Row],[PMT NO]]&lt;&gt;"",ScheduledPayment,"")</f>
        <v/>
      </c>
      <c r="E49" s="101" t="str">
        <f>IF(tblLoan[[#This Row],[PMT NO]]&lt;&gt;"",IF(tblLoan[[#This Row],[SCHEDULED PAYMENT]]+ExtraPayments&lt;tblLoan[[#This Row],[BEGINNING BALANCE]],ExtraPayments,IF(tblLoan[[#This Row],[BEGINNING BALANCE]]-tblLoan[[#This Row],[SCHEDULED PAYMENT]]&gt;0,tblLoan[[#This Row],[BEGINNING BALANCE]]-tblLoan[[#This Row],[SCHEDULED PAYMENT]],0)),"")</f>
        <v/>
      </c>
      <c r="F49" s="101" t="str">
        <f>IF(tblLoan[[#This Row],[PMT NO]]&lt;&gt;"",IF(tblLoan[[#This Row],[SCHEDULED PAYMENT]]+tblLoan[[#This Row],[EXTRA PAYMENT]]&lt;=tblLoan[[#This Row],[BEGINNING BALANCE]],tblLoan[[#This Row],[SCHEDULED PAYMENT]]+tblLoan[[#This Row],[EXTRA PAYMENT]],tblLoan[[#This Row],[BEGINNING BALANCE]]),"")</f>
        <v/>
      </c>
      <c r="G49" s="101" t="str">
        <f>IF(tblLoan[[#This Row],[PMT NO]]&lt;&gt;"",tblLoan[[#This Row],[TOTAL PAYMENT]]-tblLoan[[#This Row],[INTEREST]],"")</f>
        <v/>
      </c>
      <c r="H49" s="101" t="str">
        <f>IF(tblLoan[[#This Row],[PMT NO]]&lt;&gt;"",tblLoan[[#This Row],[BEGINNING BALANCE]]*(InterestRate/PaymentsPerYear),"")</f>
        <v/>
      </c>
      <c r="I49" s="101" t="str">
        <f>IF(tblLoan[[#This Row],[PMT NO]]&lt;&gt;"",IF(tblLoan[[#This Row],[SCHEDULED PAYMENT]]+tblLoan[[#This Row],[EXTRA PAYMENT]]&lt;=tblLoan[[#This Row],[BEGINNING BALANCE]],tblLoan[[#This Row],[BEGINNING BALANCE]]-tblLoan[[#This Row],[PRINCIPAL]],0),"")</f>
        <v/>
      </c>
      <c r="J49" s="101" t="str">
        <f>IF(tblLoan[[#This Row],[PMT NO]]&lt;&gt;"",SUM(INDEX(tblLoan[INTEREST],1,1):tblLoan[[#This Row],[INTEREST]]),"")</f>
        <v/>
      </c>
    </row>
    <row r="50" spans="1:10" x14ac:dyDescent="0.2">
      <c r="A50" s="97" t="str">
        <f>IF(LoanIsGood,IF(ROW()-ROW(tblLoan[[#Headers],[PMT NO]])&gt;ScheduledNumberOfPayments,"",ROW()-ROW(tblLoan[[#Headers],[PMT NO]])),"")</f>
        <v/>
      </c>
      <c r="B50" s="98" t="str">
        <f>IF(tblLoan[[#This Row],[PMT NO]]&lt;&gt;"",EOMONTH(LoanStartDate,ROW(tblLoan[[#This Row],[PMT NO]])-ROW(tblLoan[[#Headers],[PMT NO]])-2)+DAY(LoanStartDate),"")</f>
        <v/>
      </c>
      <c r="C50" s="101" t="str">
        <f>IF(tblLoan[[#This Row],[PMT NO]]&lt;&gt;"",IF(ROW()-ROW(tblLoan[[#Headers],[BEGINNING BALANCE]])=1,LoanAmount,INDEX(tblLoan[ENDING BALANCE],ROW()-ROW(tblLoan[[#Headers],[BEGINNING BALANCE]])-1)),"")</f>
        <v/>
      </c>
      <c r="D50" s="101" t="str">
        <f>IF(tblLoan[[#This Row],[PMT NO]]&lt;&gt;"",ScheduledPayment,"")</f>
        <v/>
      </c>
      <c r="E50" s="101" t="str">
        <f>IF(tblLoan[[#This Row],[PMT NO]]&lt;&gt;"",IF(tblLoan[[#This Row],[SCHEDULED PAYMENT]]+ExtraPayments&lt;tblLoan[[#This Row],[BEGINNING BALANCE]],ExtraPayments,IF(tblLoan[[#This Row],[BEGINNING BALANCE]]-tblLoan[[#This Row],[SCHEDULED PAYMENT]]&gt;0,tblLoan[[#This Row],[BEGINNING BALANCE]]-tblLoan[[#This Row],[SCHEDULED PAYMENT]],0)),"")</f>
        <v/>
      </c>
      <c r="F50" s="101" t="str">
        <f>IF(tblLoan[[#This Row],[PMT NO]]&lt;&gt;"",IF(tblLoan[[#This Row],[SCHEDULED PAYMENT]]+tblLoan[[#This Row],[EXTRA PAYMENT]]&lt;=tblLoan[[#This Row],[BEGINNING BALANCE]],tblLoan[[#This Row],[SCHEDULED PAYMENT]]+tblLoan[[#This Row],[EXTRA PAYMENT]],tblLoan[[#This Row],[BEGINNING BALANCE]]),"")</f>
        <v/>
      </c>
      <c r="G50" s="101" t="str">
        <f>IF(tblLoan[[#This Row],[PMT NO]]&lt;&gt;"",tblLoan[[#This Row],[TOTAL PAYMENT]]-tblLoan[[#This Row],[INTEREST]],"")</f>
        <v/>
      </c>
      <c r="H50" s="101" t="str">
        <f>IF(tblLoan[[#This Row],[PMT NO]]&lt;&gt;"",tblLoan[[#This Row],[BEGINNING BALANCE]]*(InterestRate/PaymentsPerYear),"")</f>
        <v/>
      </c>
      <c r="I50" s="101" t="str">
        <f>IF(tblLoan[[#This Row],[PMT NO]]&lt;&gt;"",IF(tblLoan[[#This Row],[SCHEDULED PAYMENT]]+tblLoan[[#This Row],[EXTRA PAYMENT]]&lt;=tblLoan[[#This Row],[BEGINNING BALANCE]],tblLoan[[#This Row],[BEGINNING BALANCE]]-tblLoan[[#This Row],[PRINCIPAL]],0),"")</f>
        <v/>
      </c>
      <c r="J50" s="101" t="str">
        <f>IF(tblLoan[[#This Row],[PMT NO]]&lt;&gt;"",SUM(INDEX(tblLoan[INTEREST],1,1):tblLoan[[#This Row],[INTEREST]]),"")</f>
        <v/>
      </c>
    </row>
    <row r="51" spans="1:10" x14ac:dyDescent="0.2">
      <c r="A51" s="97" t="str">
        <f>IF(LoanIsGood,IF(ROW()-ROW(tblLoan[[#Headers],[PMT NO]])&gt;ScheduledNumberOfPayments,"",ROW()-ROW(tblLoan[[#Headers],[PMT NO]])),"")</f>
        <v/>
      </c>
      <c r="B51" s="98" t="str">
        <f>IF(tblLoan[[#This Row],[PMT NO]]&lt;&gt;"",EOMONTH(LoanStartDate,ROW(tblLoan[[#This Row],[PMT NO]])-ROW(tblLoan[[#Headers],[PMT NO]])-2)+DAY(LoanStartDate),"")</f>
        <v/>
      </c>
      <c r="C51" s="101" t="str">
        <f>IF(tblLoan[[#This Row],[PMT NO]]&lt;&gt;"",IF(ROW()-ROW(tblLoan[[#Headers],[BEGINNING BALANCE]])=1,LoanAmount,INDEX(tblLoan[ENDING BALANCE],ROW()-ROW(tblLoan[[#Headers],[BEGINNING BALANCE]])-1)),"")</f>
        <v/>
      </c>
      <c r="D51" s="101" t="str">
        <f>IF(tblLoan[[#This Row],[PMT NO]]&lt;&gt;"",ScheduledPayment,"")</f>
        <v/>
      </c>
      <c r="E51" s="101" t="str">
        <f>IF(tblLoan[[#This Row],[PMT NO]]&lt;&gt;"",IF(tblLoan[[#This Row],[SCHEDULED PAYMENT]]+ExtraPayments&lt;tblLoan[[#This Row],[BEGINNING BALANCE]],ExtraPayments,IF(tblLoan[[#This Row],[BEGINNING BALANCE]]-tblLoan[[#This Row],[SCHEDULED PAYMENT]]&gt;0,tblLoan[[#This Row],[BEGINNING BALANCE]]-tblLoan[[#This Row],[SCHEDULED PAYMENT]],0)),"")</f>
        <v/>
      </c>
      <c r="F51" s="101" t="str">
        <f>IF(tblLoan[[#This Row],[PMT NO]]&lt;&gt;"",IF(tblLoan[[#This Row],[SCHEDULED PAYMENT]]+tblLoan[[#This Row],[EXTRA PAYMENT]]&lt;=tblLoan[[#This Row],[BEGINNING BALANCE]],tblLoan[[#This Row],[SCHEDULED PAYMENT]]+tblLoan[[#This Row],[EXTRA PAYMENT]],tblLoan[[#This Row],[BEGINNING BALANCE]]),"")</f>
        <v/>
      </c>
      <c r="G51" s="101" t="str">
        <f>IF(tblLoan[[#This Row],[PMT NO]]&lt;&gt;"",tblLoan[[#This Row],[TOTAL PAYMENT]]-tblLoan[[#This Row],[INTEREST]],"")</f>
        <v/>
      </c>
      <c r="H51" s="101" t="str">
        <f>IF(tblLoan[[#This Row],[PMT NO]]&lt;&gt;"",tblLoan[[#This Row],[BEGINNING BALANCE]]*(InterestRate/PaymentsPerYear),"")</f>
        <v/>
      </c>
      <c r="I51" s="101" t="str">
        <f>IF(tblLoan[[#This Row],[PMT NO]]&lt;&gt;"",IF(tblLoan[[#This Row],[SCHEDULED PAYMENT]]+tblLoan[[#This Row],[EXTRA PAYMENT]]&lt;=tblLoan[[#This Row],[BEGINNING BALANCE]],tblLoan[[#This Row],[BEGINNING BALANCE]]-tblLoan[[#This Row],[PRINCIPAL]],0),"")</f>
        <v/>
      </c>
      <c r="J51" s="101" t="str">
        <f>IF(tblLoan[[#This Row],[PMT NO]]&lt;&gt;"",SUM(INDEX(tblLoan[INTEREST],1,1):tblLoan[[#This Row],[INTEREST]]),"")</f>
        <v/>
      </c>
    </row>
    <row r="52" spans="1:10" x14ac:dyDescent="0.2">
      <c r="A52" s="97" t="str">
        <f>IF(LoanIsGood,IF(ROW()-ROW(tblLoan[[#Headers],[PMT NO]])&gt;ScheduledNumberOfPayments,"",ROW()-ROW(tblLoan[[#Headers],[PMT NO]])),"")</f>
        <v/>
      </c>
      <c r="B52" s="98" t="str">
        <f>IF(tblLoan[[#This Row],[PMT NO]]&lt;&gt;"",EOMONTH(LoanStartDate,ROW(tblLoan[[#This Row],[PMT NO]])-ROW(tblLoan[[#Headers],[PMT NO]])-2)+DAY(LoanStartDate),"")</f>
        <v/>
      </c>
      <c r="C52" s="101" t="str">
        <f>IF(tblLoan[[#This Row],[PMT NO]]&lt;&gt;"",IF(ROW()-ROW(tblLoan[[#Headers],[BEGINNING BALANCE]])=1,LoanAmount,INDEX(tblLoan[ENDING BALANCE],ROW()-ROW(tblLoan[[#Headers],[BEGINNING BALANCE]])-1)),"")</f>
        <v/>
      </c>
      <c r="D52" s="101" t="str">
        <f>IF(tblLoan[[#This Row],[PMT NO]]&lt;&gt;"",ScheduledPayment,"")</f>
        <v/>
      </c>
      <c r="E52" s="101" t="str">
        <f>IF(tblLoan[[#This Row],[PMT NO]]&lt;&gt;"",IF(tblLoan[[#This Row],[SCHEDULED PAYMENT]]+ExtraPayments&lt;tblLoan[[#This Row],[BEGINNING BALANCE]],ExtraPayments,IF(tblLoan[[#This Row],[BEGINNING BALANCE]]-tblLoan[[#This Row],[SCHEDULED PAYMENT]]&gt;0,tblLoan[[#This Row],[BEGINNING BALANCE]]-tblLoan[[#This Row],[SCHEDULED PAYMENT]],0)),"")</f>
        <v/>
      </c>
      <c r="F52" s="101" t="str">
        <f>IF(tblLoan[[#This Row],[PMT NO]]&lt;&gt;"",IF(tblLoan[[#This Row],[SCHEDULED PAYMENT]]+tblLoan[[#This Row],[EXTRA PAYMENT]]&lt;=tblLoan[[#This Row],[BEGINNING BALANCE]],tblLoan[[#This Row],[SCHEDULED PAYMENT]]+tblLoan[[#This Row],[EXTRA PAYMENT]],tblLoan[[#This Row],[BEGINNING BALANCE]]),"")</f>
        <v/>
      </c>
      <c r="G52" s="101" t="str">
        <f>IF(tblLoan[[#This Row],[PMT NO]]&lt;&gt;"",tblLoan[[#This Row],[TOTAL PAYMENT]]-tblLoan[[#This Row],[INTEREST]],"")</f>
        <v/>
      </c>
      <c r="H52" s="101" t="str">
        <f>IF(tblLoan[[#This Row],[PMT NO]]&lt;&gt;"",tblLoan[[#This Row],[BEGINNING BALANCE]]*(InterestRate/PaymentsPerYear),"")</f>
        <v/>
      </c>
      <c r="I52" s="101" t="str">
        <f>IF(tblLoan[[#This Row],[PMT NO]]&lt;&gt;"",IF(tblLoan[[#This Row],[SCHEDULED PAYMENT]]+tblLoan[[#This Row],[EXTRA PAYMENT]]&lt;=tblLoan[[#This Row],[BEGINNING BALANCE]],tblLoan[[#This Row],[BEGINNING BALANCE]]-tblLoan[[#This Row],[PRINCIPAL]],0),"")</f>
        <v/>
      </c>
      <c r="J52" s="101" t="str">
        <f>IF(tblLoan[[#This Row],[PMT NO]]&lt;&gt;"",SUM(INDEX(tblLoan[INTEREST],1,1):tblLoan[[#This Row],[INTEREST]]),"")</f>
        <v/>
      </c>
    </row>
    <row r="53" spans="1:10" x14ac:dyDescent="0.2">
      <c r="A53" s="97" t="str">
        <f>IF(LoanIsGood,IF(ROW()-ROW(tblLoan[[#Headers],[PMT NO]])&gt;ScheduledNumberOfPayments,"",ROW()-ROW(tblLoan[[#Headers],[PMT NO]])),"")</f>
        <v/>
      </c>
      <c r="B53" s="98" t="str">
        <f>IF(tblLoan[[#This Row],[PMT NO]]&lt;&gt;"",EOMONTH(LoanStartDate,ROW(tblLoan[[#This Row],[PMT NO]])-ROW(tblLoan[[#Headers],[PMT NO]])-2)+DAY(LoanStartDate),"")</f>
        <v/>
      </c>
      <c r="C53" s="101" t="str">
        <f>IF(tblLoan[[#This Row],[PMT NO]]&lt;&gt;"",IF(ROW()-ROW(tblLoan[[#Headers],[BEGINNING BALANCE]])=1,LoanAmount,INDEX(tblLoan[ENDING BALANCE],ROW()-ROW(tblLoan[[#Headers],[BEGINNING BALANCE]])-1)),"")</f>
        <v/>
      </c>
      <c r="D53" s="101" t="str">
        <f>IF(tblLoan[[#This Row],[PMT NO]]&lt;&gt;"",ScheduledPayment,"")</f>
        <v/>
      </c>
      <c r="E53" s="101" t="str">
        <f>IF(tblLoan[[#This Row],[PMT NO]]&lt;&gt;"",IF(tblLoan[[#This Row],[SCHEDULED PAYMENT]]+ExtraPayments&lt;tblLoan[[#This Row],[BEGINNING BALANCE]],ExtraPayments,IF(tblLoan[[#This Row],[BEGINNING BALANCE]]-tblLoan[[#This Row],[SCHEDULED PAYMENT]]&gt;0,tblLoan[[#This Row],[BEGINNING BALANCE]]-tblLoan[[#This Row],[SCHEDULED PAYMENT]],0)),"")</f>
        <v/>
      </c>
      <c r="F53" s="101" t="str">
        <f>IF(tblLoan[[#This Row],[PMT NO]]&lt;&gt;"",IF(tblLoan[[#This Row],[SCHEDULED PAYMENT]]+tblLoan[[#This Row],[EXTRA PAYMENT]]&lt;=tblLoan[[#This Row],[BEGINNING BALANCE]],tblLoan[[#This Row],[SCHEDULED PAYMENT]]+tblLoan[[#This Row],[EXTRA PAYMENT]],tblLoan[[#This Row],[BEGINNING BALANCE]]),"")</f>
        <v/>
      </c>
      <c r="G53" s="101" t="str">
        <f>IF(tblLoan[[#This Row],[PMT NO]]&lt;&gt;"",tblLoan[[#This Row],[TOTAL PAYMENT]]-tblLoan[[#This Row],[INTEREST]],"")</f>
        <v/>
      </c>
      <c r="H53" s="101" t="str">
        <f>IF(tblLoan[[#This Row],[PMT NO]]&lt;&gt;"",tblLoan[[#This Row],[BEGINNING BALANCE]]*(InterestRate/PaymentsPerYear),"")</f>
        <v/>
      </c>
      <c r="I53" s="101" t="str">
        <f>IF(tblLoan[[#This Row],[PMT NO]]&lt;&gt;"",IF(tblLoan[[#This Row],[SCHEDULED PAYMENT]]+tblLoan[[#This Row],[EXTRA PAYMENT]]&lt;=tblLoan[[#This Row],[BEGINNING BALANCE]],tblLoan[[#This Row],[BEGINNING BALANCE]]-tblLoan[[#This Row],[PRINCIPAL]],0),"")</f>
        <v/>
      </c>
      <c r="J53" s="101" t="str">
        <f>IF(tblLoan[[#This Row],[PMT NO]]&lt;&gt;"",SUM(INDEX(tblLoan[INTEREST],1,1):tblLoan[[#This Row],[INTEREST]]),"")</f>
        <v/>
      </c>
    </row>
    <row r="54" spans="1:10" x14ac:dyDescent="0.2">
      <c r="A54" s="97" t="str">
        <f>IF(LoanIsGood,IF(ROW()-ROW(tblLoan[[#Headers],[PMT NO]])&gt;ScheduledNumberOfPayments,"",ROW()-ROW(tblLoan[[#Headers],[PMT NO]])),"")</f>
        <v/>
      </c>
      <c r="B54" s="98" t="str">
        <f>IF(tblLoan[[#This Row],[PMT NO]]&lt;&gt;"",EOMONTH(LoanStartDate,ROW(tblLoan[[#This Row],[PMT NO]])-ROW(tblLoan[[#Headers],[PMT NO]])-2)+DAY(LoanStartDate),"")</f>
        <v/>
      </c>
      <c r="C54" s="101" t="str">
        <f>IF(tblLoan[[#This Row],[PMT NO]]&lt;&gt;"",IF(ROW()-ROW(tblLoan[[#Headers],[BEGINNING BALANCE]])=1,LoanAmount,INDEX(tblLoan[ENDING BALANCE],ROW()-ROW(tblLoan[[#Headers],[BEGINNING BALANCE]])-1)),"")</f>
        <v/>
      </c>
      <c r="D54" s="101" t="str">
        <f>IF(tblLoan[[#This Row],[PMT NO]]&lt;&gt;"",ScheduledPayment,"")</f>
        <v/>
      </c>
      <c r="E54" s="101" t="str">
        <f>IF(tblLoan[[#This Row],[PMT NO]]&lt;&gt;"",IF(tblLoan[[#This Row],[SCHEDULED PAYMENT]]+ExtraPayments&lt;tblLoan[[#This Row],[BEGINNING BALANCE]],ExtraPayments,IF(tblLoan[[#This Row],[BEGINNING BALANCE]]-tblLoan[[#This Row],[SCHEDULED PAYMENT]]&gt;0,tblLoan[[#This Row],[BEGINNING BALANCE]]-tblLoan[[#This Row],[SCHEDULED PAYMENT]],0)),"")</f>
        <v/>
      </c>
      <c r="F54" s="101" t="str">
        <f>IF(tblLoan[[#This Row],[PMT NO]]&lt;&gt;"",IF(tblLoan[[#This Row],[SCHEDULED PAYMENT]]+tblLoan[[#This Row],[EXTRA PAYMENT]]&lt;=tblLoan[[#This Row],[BEGINNING BALANCE]],tblLoan[[#This Row],[SCHEDULED PAYMENT]]+tblLoan[[#This Row],[EXTRA PAYMENT]],tblLoan[[#This Row],[BEGINNING BALANCE]]),"")</f>
        <v/>
      </c>
      <c r="G54" s="101" t="str">
        <f>IF(tblLoan[[#This Row],[PMT NO]]&lt;&gt;"",tblLoan[[#This Row],[TOTAL PAYMENT]]-tblLoan[[#This Row],[INTEREST]],"")</f>
        <v/>
      </c>
      <c r="H54" s="101" t="str">
        <f>IF(tblLoan[[#This Row],[PMT NO]]&lt;&gt;"",tblLoan[[#This Row],[BEGINNING BALANCE]]*(InterestRate/PaymentsPerYear),"")</f>
        <v/>
      </c>
      <c r="I54" s="101" t="str">
        <f>IF(tblLoan[[#This Row],[PMT NO]]&lt;&gt;"",IF(tblLoan[[#This Row],[SCHEDULED PAYMENT]]+tblLoan[[#This Row],[EXTRA PAYMENT]]&lt;=tblLoan[[#This Row],[BEGINNING BALANCE]],tblLoan[[#This Row],[BEGINNING BALANCE]]-tblLoan[[#This Row],[PRINCIPAL]],0),"")</f>
        <v/>
      </c>
      <c r="J54" s="101" t="str">
        <f>IF(tblLoan[[#This Row],[PMT NO]]&lt;&gt;"",SUM(INDEX(tblLoan[INTEREST],1,1):tblLoan[[#This Row],[INTEREST]]),"")</f>
        <v/>
      </c>
    </row>
    <row r="55" spans="1:10" x14ac:dyDescent="0.2">
      <c r="A55" s="97" t="str">
        <f>IF(LoanIsGood,IF(ROW()-ROW(tblLoan[[#Headers],[PMT NO]])&gt;ScheduledNumberOfPayments,"",ROW()-ROW(tblLoan[[#Headers],[PMT NO]])),"")</f>
        <v/>
      </c>
      <c r="B55" s="98" t="str">
        <f>IF(tblLoan[[#This Row],[PMT NO]]&lt;&gt;"",EOMONTH(LoanStartDate,ROW(tblLoan[[#This Row],[PMT NO]])-ROW(tblLoan[[#Headers],[PMT NO]])-2)+DAY(LoanStartDate),"")</f>
        <v/>
      </c>
      <c r="C55" s="101" t="str">
        <f>IF(tblLoan[[#This Row],[PMT NO]]&lt;&gt;"",IF(ROW()-ROW(tblLoan[[#Headers],[BEGINNING BALANCE]])=1,LoanAmount,INDEX(tblLoan[ENDING BALANCE],ROW()-ROW(tblLoan[[#Headers],[BEGINNING BALANCE]])-1)),"")</f>
        <v/>
      </c>
      <c r="D55" s="101" t="str">
        <f>IF(tblLoan[[#This Row],[PMT NO]]&lt;&gt;"",ScheduledPayment,"")</f>
        <v/>
      </c>
      <c r="E55" s="101" t="str">
        <f>IF(tblLoan[[#This Row],[PMT NO]]&lt;&gt;"",IF(tblLoan[[#This Row],[SCHEDULED PAYMENT]]+ExtraPayments&lt;tblLoan[[#This Row],[BEGINNING BALANCE]],ExtraPayments,IF(tblLoan[[#This Row],[BEGINNING BALANCE]]-tblLoan[[#This Row],[SCHEDULED PAYMENT]]&gt;0,tblLoan[[#This Row],[BEGINNING BALANCE]]-tblLoan[[#This Row],[SCHEDULED PAYMENT]],0)),"")</f>
        <v/>
      </c>
      <c r="F55" s="101" t="str">
        <f>IF(tblLoan[[#This Row],[PMT NO]]&lt;&gt;"",IF(tblLoan[[#This Row],[SCHEDULED PAYMENT]]+tblLoan[[#This Row],[EXTRA PAYMENT]]&lt;=tblLoan[[#This Row],[BEGINNING BALANCE]],tblLoan[[#This Row],[SCHEDULED PAYMENT]]+tblLoan[[#This Row],[EXTRA PAYMENT]],tblLoan[[#This Row],[BEGINNING BALANCE]]),"")</f>
        <v/>
      </c>
      <c r="G55" s="101" t="str">
        <f>IF(tblLoan[[#This Row],[PMT NO]]&lt;&gt;"",tblLoan[[#This Row],[TOTAL PAYMENT]]-tblLoan[[#This Row],[INTEREST]],"")</f>
        <v/>
      </c>
      <c r="H55" s="101" t="str">
        <f>IF(tblLoan[[#This Row],[PMT NO]]&lt;&gt;"",tblLoan[[#This Row],[BEGINNING BALANCE]]*(InterestRate/PaymentsPerYear),"")</f>
        <v/>
      </c>
      <c r="I55" s="101" t="str">
        <f>IF(tblLoan[[#This Row],[PMT NO]]&lt;&gt;"",IF(tblLoan[[#This Row],[SCHEDULED PAYMENT]]+tblLoan[[#This Row],[EXTRA PAYMENT]]&lt;=tblLoan[[#This Row],[BEGINNING BALANCE]],tblLoan[[#This Row],[BEGINNING BALANCE]]-tblLoan[[#This Row],[PRINCIPAL]],0),"")</f>
        <v/>
      </c>
      <c r="J55" s="101" t="str">
        <f>IF(tblLoan[[#This Row],[PMT NO]]&lt;&gt;"",SUM(INDEX(tblLoan[INTEREST],1,1):tblLoan[[#This Row],[INTEREST]]),"")</f>
        <v/>
      </c>
    </row>
    <row r="56" spans="1:10" x14ac:dyDescent="0.2">
      <c r="A56" s="97" t="str">
        <f>IF(LoanIsGood,IF(ROW()-ROW(tblLoan[[#Headers],[PMT NO]])&gt;ScheduledNumberOfPayments,"",ROW()-ROW(tblLoan[[#Headers],[PMT NO]])),"")</f>
        <v/>
      </c>
      <c r="B56" s="98" t="str">
        <f>IF(tblLoan[[#This Row],[PMT NO]]&lt;&gt;"",EOMONTH(LoanStartDate,ROW(tblLoan[[#This Row],[PMT NO]])-ROW(tblLoan[[#Headers],[PMT NO]])-2)+DAY(LoanStartDate),"")</f>
        <v/>
      </c>
      <c r="C56" s="101" t="str">
        <f>IF(tblLoan[[#This Row],[PMT NO]]&lt;&gt;"",IF(ROW()-ROW(tblLoan[[#Headers],[BEGINNING BALANCE]])=1,LoanAmount,INDEX(tblLoan[ENDING BALANCE],ROW()-ROW(tblLoan[[#Headers],[BEGINNING BALANCE]])-1)),"")</f>
        <v/>
      </c>
      <c r="D56" s="101" t="str">
        <f>IF(tblLoan[[#This Row],[PMT NO]]&lt;&gt;"",ScheduledPayment,"")</f>
        <v/>
      </c>
      <c r="E56" s="101" t="str">
        <f>IF(tblLoan[[#This Row],[PMT NO]]&lt;&gt;"",IF(tblLoan[[#This Row],[SCHEDULED PAYMENT]]+ExtraPayments&lt;tblLoan[[#This Row],[BEGINNING BALANCE]],ExtraPayments,IF(tblLoan[[#This Row],[BEGINNING BALANCE]]-tblLoan[[#This Row],[SCHEDULED PAYMENT]]&gt;0,tblLoan[[#This Row],[BEGINNING BALANCE]]-tblLoan[[#This Row],[SCHEDULED PAYMENT]],0)),"")</f>
        <v/>
      </c>
      <c r="F56" s="101" t="str">
        <f>IF(tblLoan[[#This Row],[PMT NO]]&lt;&gt;"",IF(tblLoan[[#This Row],[SCHEDULED PAYMENT]]+tblLoan[[#This Row],[EXTRA PAYMENT]]&lt;=tblLoan[[#This Row],[BEGINNING BALANCE]],tblLoan[[#This Row],[SCHEDULED PAYMENT]]+tblLoan[[#This Row],[EXTRA PAYMENT]],tblLoan[[#This Row],[BEGINNING BALANCE]]),"")</f>
        <v/>
      </c>
      <c r="G56" s="101" t="str">
        <f>IF(tblLoan[[#This Row],[PMT NO]]&lt;&gt;"",tblLoan[[#This Row],[TOTAL PAYMENT]]-tblLoan[[#This Row],[INTEREST]],"")</f>
        <v/>
      </c>
      <c r="H56" s="101" t="str">
        <f>IF(tblLoan[[#This Row],[PMT NO]]&lt;&gt;"",tblLoan[[#This Row],[BEGINNING BALANCE]]*(InterestRate/PaymentsPerYear),"")</f>
        <v/>
      </c>
      <c r="I56" s="101" t="str">
        <f>IF(tblLoan[[#This Row],[PMT NO]]&lt;&gt;"",IF(tblLoan[[#This Row],[SCHEDULED PAYMENT]]+tblLoan[[#This Row],[EXTRA PAYMENT]]&lt;=tblLoan[[#This Row],[BEGINNING BALANCE]],tblLoan[[#This Row],[BEGINNING BALANCE]]-tblLoan[[#This Row],[PRINCIPAL]],0),"")</f>
        <v/>
      </c>
      <c r="J56" s="101" t="str">
        <f>IF(tblLoan[[#This Row],[PMT NO]]&lt;&gt;"",SUM(INDEX(tblLoan[INTEREST],1,1):tblLoan[[#This Row],[INTEREST]]),"")</f>
        <v/>
      </c>
    </row>
    <row r="57" spans="1:10" x14ac:dyDescent="0.2">
      <c r="A57" s="97" t="str">
        <f>IF(LoanIsGood,IF(ROW()-ROW(tblLoan[[#Headers],[PMT NO]])&gt;ScheduledNumberOfPayments,"",ROW()-ROW(tblLoan[[#Headers],[PMT NO]])),"")</f>
        <v/>
      </c>
      <c r="B57" s="98" t="str">
        <f>IF(tblLoan[[#This Row],[PMT NO]]&lt;&gt;"",EOMONTH(LoanStartDate,ROW(tblLoan[[#This Row],[PMT NO]])-ROW(tblLoan[[#Headers],[PMT NO]])-2)+DAY(LoanStartDate),"")</f>
        <v/>
      </c>
      <c r="C57" s="101" t="str">
        <f>IF(tblLoan[[#This Row],[PMT NO]]&lt;&gt;"",IF(ROW()-ROW(tblLoan[[#Headers],[BEGINNING BALANCE]])=1,LoanAmount,INDEX(tblLoan[ENDING BALANCE],ROW()-ROW(tblLoan[[#Headers],[BEGINNING BALANCE]])-1)),"")</f>
        <v/>
      </c>
      <c r="D57" s="101" t="str">
        <f>IF(tblLoan[[#This Row],[PMT NO]]&lt;&gt;"",ScheduledPayment,"")</f>
        <v/>
      </c>
      <c r="E57" s="101" t="str">
        <f>IF(tblLoan[[#This Row],[PMT NO]]&lt;&gt;"",IF(tblLoan[[#This Row],[SCHEDULED PAYMENT]]+ExtraPayments&lt;tblLoan[[#This Row],[BEGINNING BALANCE]],ExtraPayments,IF(tblLoan[[#This Row],[BEGINNING BALANCE]]-tblLoan[[#This Row],[SCHEDULED PAYMENT]]&gt;0,tblLoan[[#This Row],[BEGINNING BALANCE]]-tblLoan[[#This Row],[SCHEDULED PAYMENT]],0)),"")</f>
        <v/>
      </c>
      <c r="F57" s="101" t="str">
        <f>IF(tblLoan[[#This Row],[PMT NO]]&lt;&gt;"",IF(tblLoan[[#This Row],[SCHEDULED PAYMENT]]+tblLoan[[#This Row],[EXTRA PAYMENT]]&lt;=tblLoan[[#This Row],[BEGINNING BALANCE]],tblLoan[[#This Row],[SCHEDULED PAYMENT]]+tblLoan[[#This Row],[EXTRA PAYMENT]],tblLoan[[#This Row],[BEGINNING BALANCE]]),"")</f>
        <v/>
      </c>
      <c r="G57" s="101" t="str">
        <f>IF(tblLoan[[#This Row],[PMT NO]]&lt;&gt;"",tblLoan[[#This Row],[TOTAL PAYMENT]]-tblLoan[[#This Row],[INTEREST]],"")</f>
        <v/>
      </c>
      <c r="H57" s="101" t="str">
        <f>IF(tblLoan[[#This Row],[PMT NO]]&lt;&gt;"",tblLoan[[#This Row],[BEGINNING BALANCE]]*(InterestRate/PaymentsPerYear),"")</f>
        <v/>
      </c>
      <c r="I57" s="101" t="str">
        <f>IF(tblLoan[[#This Row],[PMT NO]]&lt;&gt;"",IF(tblLoan[[#This Row],[SCHEDULED PAYMENT]]+tblLoan[[#This Row],[EXTRA PAYMENT]]&lt;=tblLoan[[#This Row],[BEGINNING BALANCE]],tblLoan[[#This Row],[BEGINNING BALANCE]]-tblLoan[[#This Row],[PRINCIPAL]],0),"")</f>
        <v/>
      </c>
      <c r="J57" s="101" t="str">
        <f>IF(tblLoan[[#This Row],[PMT NO]]&lt;&gt;"",SUM(INDEX(tblLoan[INTEREST],1,1):tblLoan[[#This Row],[INTEREST]]),"")</f>
        <v/>
      </c>
    </row>
    <row r="58" spans="1:10" x14ac:dyDescent="0.2">
      <c r="A58" s="97" t="str">
        <f>IF(LoanIsGood,IF(ROW()-ROW(tblLoan[[#Headers],[PMT NO]])&gt;ScheduledNumberOfPayments,"",ROW()-ROW(tblLoan[[#Headers],[PMT NO]])),"")</f>
        <v/>
      </c>
      <c r="B58" s="98" t="str">
        <f>IF(tblLoan[[#This Row],[PMT NO]]&lt;&gt;"",EOMONTH(LoanStartDate,ROW(tblLoan[[#This Row],[PMT NO]])-ROW(tblLoan[[#Headers],[PMT NO]])-2)+DAY(LoanStartDate),"")</f>
        <v/>
      </c>
      <c r="C58" s="101" t="str">
        <f>IF(tblLoan[[#This Row],[PMT NO]]&lt;&gt;"",IF(ROW()-ROW(tblLoan[[#Headers],[BEGINNING BALANCE]])=1,LoanAmount,INDEX(tblLoan[ENDING BALANCE],ROW()-ROW(tblLoan[[#Headers],[BEGINNING BALANCE]])-1)),"")</f>
        <v/>
      </c>
      <c r="D58" s="101" t="str">
        <f>IF(tblLoan[[#This Row],[PMT NO]]&lt;&gt;"",ScheduledPayment,"")</f>
        <v/>
      </c>
      <c r="E58" s="101" t="str">
        <f>IF(tblLoan[[#This Row],[PMT NO]]&lt;&gt;"",IF(tblLoan[[#This Row],[SCHEDULED PAYMENT]]+ExtraPayments&lt;tblLoan[[#This Row],[BEGINNING BALANCE]],ExtraPayments,IF(tblLoan[[#This Row],[BEGINNING BALANCE]]-tblLoan[[#This Row],[SCHEDULED PAYMENT]]&gt;0,tblLoan[[#This Row],[BEGINNING BALANCE]]-tblLoan[[#This Row],[SCHEDULED PAYMENT]],0)),"")</f>
        <v/>
      </c>
      <c r="F58" s="101" t="str">
        <f>IF(tblLoan[[#This Row],[PMT NO]]&lt;&gt;"",IF(tblLoan[[#This Row],[SCHEDULED PAYMENT]]+tblLoan[[#This Row],[EXTRA PAYMENT]]&lt;=tblLoan[[#This Row],[BEGINNING BALANCE]],tblLoan[[#This Row],[SCHEDULED PAYMENT]]+tblLoan[[#This Row],[EXTRA PAYMENT]],tblLoan[[#This Row],[BEGINNING BALANCE]]),"")</f>
        <v/>
      </c>
      <c r="G58" s="101" t="str">
        <f>IF(tblLoan[[#This Row],[PMT NO]]&lt;&gt;"",tblLoan[[#This Row],[TOTAL PAYMENT]]-tblLoan[[#This Row],[INTEREST]],"")</f>
        <v/>
      </c>
      <c r="H58" s="101" t="str">
        <f>IF(tblLoan[[#This Row],[PMT NO]]&lt;&gt;"",tblLoan[[#This Row],[BEGINNING BALANCE]]*(InterestRate/PaymentsPerYear),"")</f>
        <v/>
      </c>
      <c r="I58" s="101" t="str">
        <f>IF(tblLoan[[#This Row],[PMT NO]]&lt;&gt;"",IF(tblLoan[[#This Row],[SCHEDULED PAYMENT]]+tblLoan[[#This Row],[EXTRA PAYMENT]]&lt;=tblLoan[[#This Row],[BEGINNING BALANCE]],tblLoan[[#This Row],[BEGINNING BALANCE]]-tblLoan[[#This Row],[PRINCIPAL]],0),"")</f>
        <v/>
      </c>
      <c r="J58" s="101" t="str">
        <f>IF(tblLoan[[#This Row],[PMT NO]]&lt;&gt;"",SUM(INDEX(tblLoan[INTEREST],1,1):tblLoan[[#This Row],[INTEREST]]),"")</f>
        <v/>
      </c>
    </row>
    <row r="59" spans="1:10" x14ac:dyDescent="0.2">
      <c r="A59" s="97" t="str">
        <f>IF(LoanIsGood,IF(ROW()-ROW(tblLoan[[#Headers],[PMT NO]])&gt;ScheduledNumberOfPayments,"",ROW()-ROW(tblLoan[[#Headers],[PMT NO]])),"")</f>
        <v/>
      </c>
      <c r="B59" s="98" t="str">
        <f>IF(tblLoan[[#This Row],[PMT NO]]&lt;&gt;"",EOMONTH(LoanStartDate,ROW(tblLoan[[#This Row],[PMT NO]])-ROW(tblLoan[[#Headers],[PMT NO]])-2)+DAY(LoanStartDate),"")</f>
        <v/>
      </c>
      <c r="C59" s="101" t="str">
        <f>IF(tblLoan[[#This Row],[PMT NO]]&lt;&gt;"",IF(ROW()-ROW(tblLoan[[#Headers],[BEGINNING BALANCE]])=1,LoanAmount,INDEX(tblLoan[ENDING BALANCE],ROW()-ROW(tblLoan[[#Headers],[BEGINNING BALANCE]])-1)),"")</f>
        <v/>
      </c>
      <c r="D59" s="101" t="str">
        <f>IF(tblLoan[[#This Row],[PMT NO]]&lt;&gt;"",ScheduledPayment,"")</f>
        <v/>
      </c>
      <c r="E59" s="101" t="str">
        <f>IF(tblLoan[[#This Row],[PMT NO]]&lt;&gt;"",IF(tblLoan[[#This Row],[SCHEDULED PAYMENT]]+ExtraPayments&lt;tblLoan[[#This Row],[BEGINNING BALANCE]],ExtraPayments,IF(tblLoan[[#This Row],[BEGINNING BALANCE]]-tblLoan[[#This Row],[SCHEDULED PAYMENT]]&gt;0,tblLoan[[#This Row],[BEGINNING BALANCE]]-tblLoan[[#This Row],[SCHEDULED PAYMENT]],0)),"")</f>
        <v/>
      </c>
      <c r="F59" s="101" t="str">
        <f>IF(tblLoan[[#This Row],[PMT NO]]&lt;&gt;"",IF(tblLoan[[#This Row],[SCHEDULED PAYMENT]]+tblLoan[[#This Row],[EXTRA PAYMENT]]&lt;=tblLoan[[#This Row],[BEGINNING BALANCE]],tblLoan[[#This Row],[SCHEDULED PAYMENT]]+tblLoan[[#This Row],[EXTRA PAYMENT]],tblLoan[[#This Row],[BEGINNING BALANCE]]),"")</f>
        <v/>
      </c>
      <c r="G59" s="101" t="str">
        <f>IF(tblLoan[[#This Row],[PMT NO]]&lt;&gt;"",tblLoan[[#This Row],[TOTAL PAYMENT]]-tblLoan[[#This Row],[INTEREST]],"")</f>
        <v/>
      </c>
      <c r="H59" s="101" t="str">
        <f>IF(tblLoan[[#This Row],[PMT NO]]&lt;&gt;"",tblLoan[[#This Row],[BEGINNING BALANCE]]*(InterestRate/PaymentsPerYear),"")</f>
        <v/>
      </c>
      <c r="I59" s="101" t="str">
        <f>IF(tblLoan[[#This Row],[PMT NO]]&lt;&gt;"",IF(tblLoan[[#This Row],[SCHEDULED PAYMENT]]+tblLoan[[#This Row],[EXTRA PAYMENT]]&lt;=tblLoan[[#This Row],[BEGINNING BALANCE]],tblLoan[[#This Row],[BEGINNING BALANCE]]-tblLoan[[#This Row],[PRINCIPAL]],0),"")</f>
        <v/>
      </c>
      <c r="J59" s="101" t="str">
        <f>IF(tblLoan[[#This Row],[PMT NO]]&lt;&gt;"",SUM(INDEX(tblLoan[INTEREST],1,1):tblLoan[[#This Row],[INTEREST]]),"")</f>
        <v/>
      </c>
    </row>
    <row r="60" spans="1:10" x14ac:dyDescent="0.2">
      <c r="A60" s="97" t="str">
        <f>IF(LoanIsGood,IF(ROW()-ROW(tblLoan[[#Headers],[PMT NO]])&gt;ScheduledNumberOfPayments,"",ROW()-ROW(tblLoan[[#Headers],[PMT NO]])),"")</f>
        <v/>
      </c>
      <c r="B60" s="98" t="str">
        <f>IF(tblLoan[[#This Row],[PMT NO]]&lt;&gt;"",EOMONTH(LoanStartDate,ROW(tblLoan[[#This Row],[PMT NO]])-ROW(tblLoan[[#Headers],[PMT NO]])-2)+DAY(LoanStartDate),"")</f>
        <v/>
      </c>
      <c r="C60" s="101" t="str">
        <f>IF(tblLoan[[#This Row],[PMT NO]]&lt;&gt;"",IF(ROW()-ROW(tblLoan[[#Headers],[BEGINNING BALANCE]])=1,LoanAmount,INDEX(tblLoan[ENDING BALANCE],ROW()-ROW(tblLoan[[#Headers],[BEGINNING BALANCE]])-1)),"")</f>
        <v/>
      </c>
      <c r="D60" s="101" t="str">
        <f>IF(tblLoan[[#This Row],[PMT NO]]&lt;&gt;"",ScheduledPayment,"")</f>
        <v/>
      </c>
      <c r="E60" s="101" t="str">
        <f>IF(tblLoan[[#This Row],[PMT NO]]&lt;&gt;"",IF(tblLoan[[#This Row],[SCHEDULED PAYMENT]]+ExtraPayments&lt;tblLoan[[#This Row],[BEGINNING BALANCE]],ExtraPayments,IF(tblLoan[[#This Row],[BEGINNING BALANCE]]-tblLoan[[#This Row],[SCHEDULED PAYMENT]]&gt;0,tblLoan[[#This Row],[BEGINNING BALANCE]]-tblLoan[[#This Row],[SCHEDULED PAYMENT]],0)),"")</f>
        <v/>
      </c>
      <c r="F60" s="101" t="str">
        <f>IF(tblLoan[[#This Row],[PMT NO]]&lt;&gt;"",IF(tblLoan[[#This Row],[SCHEDULED PAYMENT]]+tblLoan[[#This Row],[EXTRA PAYMENT]]&lt;=tblLoan[[#This Row],[BEGINNING BALANCE]],tblLoan[[#This Row],[SCHEDULED PAYMENT]]+tblLoan[[#This Row],[EXTRA PAYMENT]],tblLoan[[#This Row],[BEGINNING BALANCE]]),"")</f>
        <v/>
      </c>
      <c r="G60" s="101" t="str">
        <f>IF(tblLoan[[#This Row],[PMT NO]]&lt;&gt;"",tblLoan[[#This Row],[TOTAL PAYMENT]]-tblLoan[[#This Row],[INTEREST]],"")</f>
        <v/>
      </c>
      <c r="H60" s="101" t="str">
        <f>IF(tblLoan[[#This Row],[PMT NO]]&lt;&gt;"",tblLoan[[#This Row],[BEGINNING BALANCE]]*(InterestRate/PaymentsPerYear),"")</f>
        <v/>
      </c>
      <c r="I60" s="101" t="str">
        <f>IF(tblLoan[[#This Row],[PMT NO]]&lt;&gt;"",IF(tblLoan[[#This Row],[SCHEDULED PAYMENT]]+tblLoan[[#This Row],[EXTRA PAYMENT]]&lt;=tblLoan[[#This Row],[BEGINNING BALANCE]],tblLoan[[#This Row],[BEGINNING BALANCE]]-tblLoan[[#This Row],[PRINCIPAL]],0),"")</f>
        <v/>
      </c>
      <c r="J60" s="101" t="str">
        <f>IF(tblLoan[[#This Row],[PMT NO]]&lt;&gt;"",SUM(INDEX(tblLoan[INTEREST],1,1):tblLoan[[#This Row],[INTEREST]]),"")</f>
        <v/>
      </c>
    </row>
    <row r="61" spans="1:10" x14ac:dyDescent="0.2">
      <c r="A61" s="97" t="str">
        <f>IF(LoanIsGood,IF(ROW()-ROW(tblLoan[[#Headers],[PMT NO]])&gt;ScheduledNumberOfPayments,"",ROW()-ROW(tblLoan[[#Headers],[PMT NO]])),"")</f>
        <v/>
      </c>
      <c r="B61" s="98" t="str">
        <f>IF(tblLoan[[#This Row],[PMT NO]]&lt;&gt;"",EOMONTH(LoanStartDate,ROW(tblLoan[[#This Row],[PMT NO]])-ROW(tblLoan[[#Headers],[PMT NO]])-2)+DAY(LoanStartDate),"")</f>
        <v/>
      </c>
      <c r="C61" s="101" t="str">
        <f>IF(tblLoan[[#This Row],[PMT NO]]&lt;&gt;"",IF(ROW()-ROW(tblLoan[[#Headers],[BEGINNING BALANCE]])=1,LoanAmount,INDEX(tblLoan[ENDING BALANCE],ROW()-ROW(tblLoan[[#Headers],[BEGINNING BALANCE]])-1)),"")</f>
        <v/>
      </c>
      <c r="D61" s="101" t="str">
        <f>IF(tblLoan[[#This Row],[PMT NO]]&lt;&gt;"",ScheduledPayment,"")</f>
        <v/>
      </c>
      <c r="E61" s="101" t="str">
        <f>IF(tblLoan[[#This Row],[PMT NO]]&lt;&gt;"",IF(tblLoan[[#This Row],[SCHEDULED PAYMENT]]+ExtraPayments&lt;tblLoan[[#This Row],[BEGINNING BALANCE]],ExtraPayments,IF(tblLoan[[#This Row],[BEGINNING BALANCE]]-tblLoan[[#This Row],[SCHEDULED PAYMENT]]&gt;0,tblLoan[[#This Row],[BEGINNING BALANCE]]-tblLoan[[#This Row],[SCHEDULED PAYMENT]],0)),"")</f>
        <v/>
      </c>
      <c r="F61" s="101" t="str">
        <f>IF(tblLoan[[#This Row],[PMT NO]]&lt;&gt;"",IF(tblLoan[[#This Row],[SCHEDULED PAYMENT]]+tblLoan[[#This Row],[EXTRA PAYMENT]]&lt;=tblLoan[[#This Row],[BEGINNING BALANCE]],tblLoan[[#This Row],[SCHEDULED PAYMENT]]+tblLoan[[#This Row],[EXTRA PAYMENT]],tblLoan[[#This Row],[BEGINNING BALANCE]]),"")</f>
        <v/>
      </c>
      <c r="G61" s="101" t="str">
        <f>IF(tblLoan[[#This Row],[PMT NO]]&lt;&gt;"",tblLoan[[#This Row],[TOTAL PAYMENT]]-tblLoan[[#This Row],[INTEREST]],"")</f>
        <v/>
      </c>
      <c r="H61" s="101" t="str">
        <f>IF(tblLoan[[#This Row],[PMT NO]]&lt;&gt;"",tblLoan[[#This Row],[BEGINNING BALANCE]]*(InterestRate/PaymentsPerYear),"")</f>
        <v/>
      </c>
      <c r="I61" s="101" t="str">
        <f>IF(tblLoan[[#This Row],[PMT NO]]&lt;&gt;"",IF(tblLoan[[#This Row],[SCHEDULED PAYMENT]]+tblLoan[[#This Row],[EXTRA PAYMENT]]&lt;=tblLoan[[#This Row],[BEGINNING BALANCE]],tblLoan[[#This Row],[BEGINNING BALANCE]]-tblLoan[[#This Row],[PRINCIPAL]],0),"")</f>
        <v/>
      </c>
      <c r="J61" s="101" t="str">
        <f>IF(tblLoan[[#This Row],[PMT NO]]&lt;&gt;"",SUM(INDEX(tblLoan[INTEREST],1,1):tblLoan[[#This Row],[INTEREST]]),"")</f>
        <v/>
      </c>
    </row>
    <row r="62" spans="1:10" x14ac:dyDescent="0.2">
      <c r="A62" s="97" t="str">
        <f>IF(LoanIsGood,IF(ROW()-ROW(tblLoan[[#Headers],[PMT NO]])&gt;ScheduledNumberOfPayments,"",ROW()-ROW(tblLoan[[#Headers],[PMT NO]])),"")</f>
        <v/>
      </c>
      <c r="B62" s="98" t="str">
        <f>IF(tblLoan[[#This Row],[PMT NO]]&lt;&gt;"",EOMONTH(LoanStartDate,ROW(tblLoan[[#This Row],[PMT NO]])-ROW(tblLoan[[#Headers],[PMT NO]])-2)+DAY(LoanStartDate),"")</f>
        <v/>
      </c>
      <c r="C62" s="101" t="str">
        <f>IF(tblLoan[[#This Row],[PMT NO]]&lt;&gt;"",IF(ROW()-ROW(tblLoan[[#Headers],[BEGINNING BALANCE]])=1,LoanAmount,INDEX(tblLoan[ENDING BALANCE],ROW()-ROW(tblLoan[[#Headers],[BEGINNING BALANCE]])-1)),"")</f>
        <v/>
      </c>
      <c r="D62" s="101" t="str">
        <f>IF(tblLoan[[#This Row],[PMT NO]]&lt;&gt;"",ScheduledPayment,"")</f>
        <v/>
      </c>
      <c r="E62" s="101" t="str">
        <f>IF(tblLoan[[#This Row],[PMT NO]]&lt;&gt;"",IF(tblLoan[[#This Row],[SCHEDULED PAYMENT]]+ExtraPayments&lt;tblLoan[[#This Row],[BEGINNING BALANCE]],ExtraPayments,IF(tblLoan[[#This Row],[BEGINNING BALANCE]]-tblLoan[[#This Row],[SCHEDULED PAYMENT]]&gt;0,tblLoan[[#This Row],[BEGINNING BALANCE]]-tblLoan[[#This Row],[SCHEDULED PAYMENT]],0)),"")</f>
        <v/>
      </c>
      <c r="F62" s="101" t="str">
        <f>IF(tblLoan[[#This Row],[PMT NO]]&lt;&gt;"",IF(tblLoan[[#This Row],[SCHEDULED PAYMENT]]+tblLoan[[#This Row],[EXTRA PAYMENT]]&lt;=tblLoan[[#This Row],[BEGINNING BALANCE]],tblLoan[[#This Row],[SCHEDULED PAYMENT]]+tblLoan[[#This Row],[EXTRA PAYMENT]],tblLoan[[#This Row],[BEGINNING BALANCE]]),"")</f>
        <v/>
      </c>
      <c r="G62" s="101" t="str">
        <f>IF(tblLoan[[#This Row],[PMT NO]]&lt;&gt;"",tblLoan[[#This Row],[TOTAL PAYMENT]]-tblLoan[[#This Row],[INTEREST]],"")</f>
        <v/>
      </c>
      <c r="H62" s="101" t="str">
        <f>IF(tblLoan[[#This Row],[PMT NO]]&lt;&gt;"",tblLoan[[#This Row],[BEGINNING BALANCE]]*(InterestRate/PaymentsPerYear),"")</f>
        <v/>
      </c>
      <c r="I62" s="101" t="str">
        <f>IF(tblLoan[[#This Row],[PMT NO]]&lt;&gt;"",IF(tblLoan[[#This Row],[SCHEDULED PAYMENT]]+tblLoan[[#This Row],[EXTRA PAYMENT]]&lt;=tblLoan[[#This Row],[BEGINNING BALANCE]],tblLoan[[#This Row],[BEGINNING BALANCE]]-tblLoan[[#This Row],[PRINCIPAL]],0),"")</f>
        <v/>
      </c>
      <c r="J62" s="101" t="str">
        <f>IF(tblLoan[[#This Row],[PMT NO]]&lt;&gt;"",SUM(INDEX(tblLoan[INTEREST],1,1):tblLoan[[#This Row],[INTEREST]]),"")</f>
        <v/>
      </c>
    </row>
    <row r="63" spans="1:10" x14ac:dyDescent="0.2">
      <c r="A63" s="97" t="str">
        <f>IF(LoanIsGood,IF(ROW()-ROW(tblLoan[[#Headers],[PMT NO]])&gt;ScheduledNumberOfPayments,"",ROW()-ROW(tblLoan[[#Headers],[PMT NO]])),"")</f>
        <v/>
      </c>
      <c r="B63" s="98" t="str">
        <f>IF(tblLoan[[#This Row],[PMT NO]]&lt;&gt;"",EOMONTH(LoanStartDate,ROW(tblLoan[[#This Row],[PMT NO]])-ROW(tblLoan[[#Headers],[PMT NO]])-2)+DAY(LoanStartDate),"")</f>
        <v/>
      </c>
      <c r="C63" s="101" t="str">
        <f>IF(tblLoan[[#This Row],[PMT NO]]&lt;&gt;"",IF(ROW()-ROW(tblLoan[[#Headers],[BEGINNING BALANCE]])=1,LoanAmount,INDEX(tblLoan[ENDING BALANCE],ROW()-ROW(tblLoan[[#Headers],[BEGINNING BALANCE]])-1)),"")</f>
        <v/>
      </c>
      <c r="D63" s="101" t="str">
        <f>IF(tblLoan[[#This Row],[PMT NO]]&lt;&gt;"",ScheduledPayment,"")</f>
        <v/>
      </c>
      <c r="E63" s="101" t="str">
        <f>IF(tblLoan[[#This Row],[PMT NO]]&lt;&gt;"",IF(tblLoan[[#This Row],[SCHEDULED PAYMENT]]+ExtraPayments&lt;tblLoan[[#This Row],[BEGINNING BALANCE]],ExtraPayments,IF(tblLoan[[#This Row],[BEGINNING BALANCE]]-tblLoan[[#This Row],[SCHEDULED PAYMENT]]&gt;0,tblLoan[[#This Row],[BEGINNING BALANCE]]-tblLoan[[#This Row],[SCHEDULED PAYMENT]],0)),"")</f>
        <v/>
      </c>
      <c r="F63" s="101" t="str">
        <f>IF(tblLoan[[#This Row],[PMT NO]]&lt;&gt;"",IF(tblLoan[[#This Row],[SCHEDULED PAYMENT]]+tblLoan[[#This Row],[EXTRA PAYMENT]]&lt;=tblLoan[[#This Row],[BEGINNING BALANCE]],tblLoan[[#This Row],[SCHEDULED PAYMENT]]+tblLoan[[#This Row],[EXTRA PAYMENT]],tblLoan[[#This Row],[BEGINNING BALANCE]]),"")</f>
        <v/>
      </c>
      <c r="G63" s="101" t="str">
        <f>IF(tblLoan[[#This Row],[PMT NO]]&lt;&gt;"",tblLoan[[#This Row],[TOTAL PAYMENT]]-tblLoan[[#This Row],[INTEREST]],"")</f>
        <v/>
      </c>
      <c r="H63" s="101" t="str">
        <f>IF(tblLoan[[#This Row],[PMT NO]]&lt;&gt;"",tblLoan[[#This Row],[BEGINNING BALANCE]]*(InterestRate/PaymentsPerYear),"")</f>
        <v/>
      </c>
      <c r="I63" s="101" t="str">
        <f>IF(tblLoan[[#This Row],[PMT NO]]&lt;&gt;"",IF(tblLoan[[#This Row],[SCHEDULED PAYMENT]]+tblLoan[[#This Row],[EXTRA PAYMENT]]&lt;=tblLoan[[#This Row],[BEGINNING BALANCE]],tblLoan[[#This Row],[BEGINNING BALANCE]]-tblLoan[[#This Row],[PRINCIPAL]],0),"")</f>
        <v/>
      </c>
      <c r="J63" s="101" t="str">
        <f>IF(tblLoan[[#This Row],[PMT NO]]&lt;&gt;"",SUM(INDEX(tblLoan[INTEREST],1,1):tblLoan[[#This Row],[INTEREST]]),"")</f>
        <v/>
      </c>
    </row>
    <row r="64" spans="1:10" x14ac:dyDescent="0.2">
      <c r="A64" s="97" t="str">
        <f>IF(LoanIsGood,IF(ROW()-ROW(tblLoan[[#Headers],[PMT NO]])&gt;ScheduledNumberOfPayments,"",ROW()-ROW(tblLoan[[#Headers],[PMT NO]])),"")</f>
        <v/>
      </c>
      <c r="B64" s="98" t="str">
        <f>IF(tblLoan[[#This Row],[PMT NO]]&lt;&gt;"",EOMONTH(LoanStartDate,ROW(tblLoan[[#This Row],[PMT NO]])-ROW(tblLoan[[#Headers],[PMT NO]])-2)+DAY(LoanStartDate),"")</f>
        <v/>
      </c>
      <c r="C64" s="101" t="str">
        <f>IF(tblLoan[[#This Row],[PMT NO]]&lt;&gt;"",IF(ROW()-ROW(tblLoan[[#Headers],[BEGINNING BALANCE]])=1,LoanAmount,INDEX(tblLoan[ENDING BALANCE],ROW()-ROW(tblLoan[[#Headers],[BEGINNING BALANCE]])-1)),"")</f>
        <v/>
      </c>
      <c r="D64" s="101" t="str">
        <f>IF(tblLoan[[#This Row],[PMT NO]]&lt;&gt;"",ScheduledPayment,"")</f>
        <v/>
      </c>
      <c r="E64" s="101" t="str">
        <f>IF(tblLoan[[#This Row],[PMT NO]]&lt;&gt;"",IF(tblLoan[[#This Row],[SCHEDULED PAYMENT]]+ExtraPayments&lt;tblLoan[[#This Row],[BEGINNING BALANCE]],ExtraPayments,IF(tblLoan[[#This Row],[BEGINNING BALANCE]]-tblLoan[[#This Row],[SCHEDULED PAYMENT]]&gt;0,tblLoan[[#This Row],[BEGINNING BALANCE]]-tblLoan[[#This Row],[SCHEDULED PAYMENT]],0)),"")</f>
        <v/>
      </c>
      <c r="F64" s="101" t="str">
        <f>IF(tblLoan[[#This Row],[PMT NO]]&lt;&gt;"",IF(tblLoan[[#This Row],[SCHEDULED PAYMENT]]+tblLoan[[#This Row],[EXTRA PAYMENT]]&lt;=tblLoan[[#This Row],[BEGINNING BALANCE]],tblLoan[[#This Row],[SCHEDULED PAYMENT]]+tblLoan[[#This Row],[EXTRA PAYMENT]],tblLoan[[#This Row],[BEGINNING BALANCE]]),"")</f>
        <v/>
      </c>
      <c r="G64" s="101" t="str">
        <f>IF(tblLoan[[#This Row],[PMT NO]]&lt;&gt;"",tblLoan[[#This Row],[TOTAL PAYMENT]]-tblLoan[[#This Row],[INTEREST]],"")</f>
        <v/>
      </c>
      <c r="H64" s="101" t="str">
        <f>IF(tblLoan[[#This Row],[PMT NO]]&lt;&gt;"",tblLoan[[#This Row],[BEGINNING BALANCE]]*(InterestRate/PaymentsPerYear),"")</f>
        <v/>
      </c>
      <c r="I64" s="101" t="str">
        <f>IF(tblLoan[[#This Row],[PMT NO]]&lt;&gt;"",IF(tblLoan[[#This Row],[SCHEDULED PAYMENT]]+tblLoan[[#This Row],[EXTRA PAYMENT]]&lt;=tblLoan[[#This Row],[BEGINNING BALANCE]],tblLoan[[#This Row],[BEGINNING BALANCE]]-tblLoan[[#This Row],[PRINCIPAL]],0),"")</f>
        <v/>
      </c>
      <c r="J64" s="101" t="str">
        <f>IF(tblLoan[[#This Row],[PMT NO]]&lt;&gt;"",SUM(INDEX(tblLoan[INTEREST],1,1):tblLoan[[#This Row],[INTEREST]]),"")</f>
        <v/>
      </c>
    </row>
    <row r="65" spans="1:10" x14ac:dyDescent="0.2">
      <c r="A65" s="97" t="str">
        <f>IF(LoanIsGood,IF(ROW()-ROW(tblLoan[[#Headers],[PMT NO]])&gt;ScheduledNumberOfPayments,"",ROW()-ROW(tblLoan[[#Headers],[PMT NO]])),"")</f>
        <v/>
      </c>
      <c r="B65" s="98" t="str">
        <f>IF(tblLoan[[#This Row],[PMT NO]]&lt;&gt;"",EOMONTH(LoanStartDate,ROW(tblLoan[[#This Row],[PMT NO]])-ROW(tblLoan[[#Headers],[PMT NO]])-2)+DAY(LoanStartDate),"")</f>
        <v/>
      </c>
      <c r="C65" s="101" t="str">
        <f>IF(tblLoan[[#This Row],[PMT NO]]&lt;&gt;"",IF(ROW()-ROW(tblLoan[[#Headers],[BEGINNING BALANCE]])=1,LoanAmount,INDEX(tblLoan[ENDING BALANCE],ROW()-ROW(tblLoan[[#Headers],[BEGINNING BALANCE]])-1)),"")</f>
        <v/>
      </c>
      <c r="D65" s="101" t="str">
        <f>IF(tblLoan[[#This Row],[PMT NO]]&lt;&gt;"",ScheduledPayment,"")</f>
        <v/>
      </c>
      <c r="E65" s="101" t="str">
        <f>IF(tblLoan[[#This Row],[PMT NO]]&lt;&gt;"",IF(tblLoan[[#This Row],[SCHEDULED PAYMENT]]+ExtraPayments&lt;tblLoan[[#This Row],[BEGINNING BALANCE]],ExtraPayments,IF(tblLoan[[#This Row],[BEGINNING BALANCE]]-tblLoan[[#This Row],[SCHEDULED PAYMENT]]&gt;0,tblLoan[[#This Row],[BEGINNING BALANCE]]-tblLoan[[#This Row],[SCHEDULED PAYMENT]],0)),"")</f>
        <v/>
      </c>
      <c r="F65" s="101" t="str">
        <f>IF(tblLoan[[#This Row],[PMT NO]]&lt;&gt;"",IF(tblLoan[[#This Row],[SCHEDULED PAYMENT]]+tblLoan[[#This Row],[EXTRA PAYMENT]]&lt;=tblLoan[[#This Row],[BEGINNING BALANCE]],tblLoan[[#This Row],[SCHEDULED PAYMENT]]+tblLoan[[#This Row],[EXTRA PAYMENT]],tblLoan[[#This Row],[BEGINNING BALANCE]]),"")</f>
        <v/>
      </c>
      <c r="G65" s="101" t="str">
        <f>IF(tblLoan[[#This Row],[PMT NO]]&lt;&gt;"",tblLoan[[#This Row],[TOTAL PAYMENT]]-tblLoan[[#This Row],[INTEREST]],"")</f>
        <v/>
      </c>
      <c r="H65" s="101" t="str">
        <f>IF(tblLoan[[#This Row],[PMT NO]]&lt;&gt;"",tblLoan[[#This Row],[BEGINNING BALANCE]]*(InterestRate/PaymentsPerYear),"")</f>
        <v/>
      </c>
      <c r="I65" s="101" t="str">
        <f>IF(tblLoan[[#This Row],[PMT NO]]&lt;&gt;"",IF(tblLoan[[#This Row],[SCHEDULED PAYMENT]]+tblLoan[[#This Row],[EXTRA PAYMENT]]&lt;=tblLoan[[#This Row],[BEGINNING BALANCE]],tblLoan[[#This Row],[BEGINNING BALANCE]]-tblLoan[[#This Row],[PRINCIPAL]],0),"")</f>
        <v/>
      </c>
      <c r="J65" s="101" t="str">
        <f>IF(tblLoan[[#This Row],[PMT NO]]&lt;&gt;"",SUM(INDEX(tblLoan[INTEREST],1,1):tblLoan[[#This Row],[INTEREST]]),"")</f>
        <v/>
      </c>
    </row>
    <row r="66" spans="1:10" x14ac:dyDescent="0.2">
      <c r="A66" s="97" t="str">
        <f>IF(LoanIsGood,IF(ROW()-ROW(tblLoan[[#Headers],[PMT NO]])&gt;ScheduledNumberOfPayments,"",ROW()-ROW(tblLoan[[#Headers],[PMT NO]])),"")</f>
        <v/>
      </c>
      <c r="B66" s="98" t="str">
        <f>IF(tblLoan[[#This Row],[PMT NO]]&lt;&gt;"",EOMONTH(LoanStartDate,ROW(tblLoan[[#This Row],[PMT NO]])-ROW(tblLoan[[#Headers],[PMT NO]])-2)+DAY(LoanStartDate),"")</f>
        <v/>
      </c>
      <c r="C66" s="101" t="str">
        <f>IF(tblLoan[[#This Row],[PMT NO]]&lt;&gt;"",IF(ROW()-ROW(tblLoan[[#Headers],[BEGINNING BALANCE]])=1,LoanAmount,INDEX(tblLoan[ENDING BALANCE],ROW()-ROW(tblLoan[[#Headers],[BEGINNING BALANCE]])-1)),"")</f>
        <v/>
      </c>
      <c r="D66" s="101" t="str">
        <f>IF(tblLoan[[#This Row],[PMT NO]]&lt;&gt;"",ScheduledPayment,"")</f>
        <v/>
      </c>
      <c r="E66" s="101" t="str">
        <f>IF(tblLoan[[#This Row],[PMT NO]]&lt;&gt;"",IF(tblLoan[[#This Row],[SCHEDULED PAYMENT]]+ExtraPayments&lt;tblLoan[[#This Row],[BEGINNING BALANCE]],ExtraPayments,IF(tblLoan[[#This Row],[BEGINNING BALANCE]]-tblLoan[[#This Row],[SCHEDULED PAYMENT]]&gt;0,tblLoan[[#This Row],[BEGINNING BALANCE]]-tblLoan[[#This Row],[SCHEDULED PAYMENT]],0)),"")</f>
        <v/>
      </c>
      <c r="F66" s="101" t="str">
        <f>IF(tblLoan[[#This Row],[PMT NO]]&lt;&gt;"",IF(tblLoan[[#This Row],[SCHEDULED PAYMENT]]+tblLoan[[#This Row],[EXTRA PAYMENT]]&lt;=tblLoan[[#This Row],[BEGINNING BALANCE]],tblLoan[[#This Row],[SCHEDULED PAYMENT]]+tblLoan[[#This Row],[EXTRA PAYMENT]],tblLoan[[#This Row],[BEGINNING BALANCE]]),"")</f>
        <v/>
      </c>
      <c r="G66" s="101" t="str">
        <f>IF(tblLoan[[#This Row],[PMT NO]]&lt;&gt;"",tblLoan[[#This Row],[TOTAL PAYMENT]]-tblLoan[[#This Row],[INTEREST]],"")</f>
        <v/>
      </c>
      <c r="H66" s="101" t="str">
        <f>IF(tblLoan[[#This Row],[PMT NO]]&lt;&gt;"",tblLoan[[#This Row],[BEGINNING BALANCE]]*(InterestRate/PaymentsPerYear),"")</f>
        <v/>
      </c>
      <c r="I66" s="101" t="str">
        <f>IF(tblLoan[[#This Row],[PMT NO]]&lt;&gt;"",IF(tblLoan[[#This Row],[SCHEDULED PAYMENT]]+tblLoan[[#This Row],[EXTRA PAYMENT]]&lt;=tblLoan[[#This Row],[BEGINNING BALANCE]],tblLoan[[#This Row],[BEGINNING BALANCE]]-tblLoan[[#This Row],[PRINCIPAL]],0),"")</f>
        <v/>
      </c>
      <c r="J66" s="101" t="str">
        <f>IF(tblLoan[[#This Row],[PMT NO]]&lt;&gt;"",SUM(INDEX(tblLoan[INTEREST],1,1):tblLoan[[#This Row],[INTEREST]]),"")</f>
        <v/>
      </c>
    </row>
    <row r="67" spans="1:10" x14ac:dyDescent="0.2">
      <c r="A67" s="97" t="str">
        <f>IF(LoanIsGood,IF(ROW()-ROW(tblLoan[[#Headers],[PMT NO]])&gt;ScheduledNumberOfPayments,"",ROW()-ROW(tblLoan[[#Headers],[PMT NO]])),"")</f>
        <v/>
      </c>
      <c r="B67" s="98" t="str">
        <f>IF(tblLoan[[#This Row],[PMT NO]]&lt;&gt;"",EOMONTH(LoanStartDate,ROW(tblLoan[[#This Row],[PMT NO]])-ROW(tblLoan[[#Headers],[PMT NO]])-2)+DAY(LoanStartDate),"")</f>
        <v/>
      </c>
      <c r="C67" s="101" t="str">
        <f>IF(tblLoan[[#This Row],[PMT NO]]&lt;&gt;"",IF(ROW()-ROW(tblLoan[[#Headers],[BEGINNING BALANCE]])=1,LoanAmount,INDEX(tblLoan[ENDING BALANCE],ROW()-ROW(tblLoan[[#Headers],[BEGINNING BALANCE]])-1)),"")</f>
        <v/>
      </c>
      <c r="D67" s="101" t="str">
        <f>IF(tblLoan[[#This Row],[PMT NO]]&lt;&gt;"",ScheduledPayment,"")</f>
        <v/>
      </c>
      <c r="E67" s="101" t="str">
        <f>IF(tblLoan[[#This Row],[PMT NO]]&lt;&gt;"",IF(tblLoan[[#This Row],[SCHEDULED PAYMENT]]+ExtraPayments&lt;tblLoan[[#This Row],[BEGINNING BALANCE]],ExtraPayments,IF(tblLoan[[#This Row],[BEGINNING BALANCE]]-tblLoan[[#This Row],[SCHEDULED PAYMENT]]&gt;0,tblLoan[[#This Row],[BEGINNING BALANCE]]-tblLoan[[#This Row],[SCHEDULED PAYMENT]],0)),"")</f>
        <v/>
      </c>
      <c r="F67" s="101" t="str">
        <f>IF(tblLoan[[#This Row],[PMT NO]]&lt;&gt;"",IF(tblLoan[[#This Row],[SCHEDULED PAYMENT]]+tblLoan[[#This Row],[EXTRA PAYMENT]]&lt;=tblLoan[[#This Row],[BEGINNING BALANCE]],tblLoan[[#This Row],[SCHEDULED PAYMENT]]+tblLoan[[#This Row],[EXTRA PAYMENT]],tblLoan[[#This Row],[BEGINNING BALANCE]]),"")</f>
        <v/>
      </c>
      <c r="G67" s="101" t="str">
        <f>IF(tblLoan[[#This Row],[PMT NO]]&lt;&gt;"",tblLoan[[#This Row],[TOTAL PAYMENT]]-tblLoan[[#This Row],[INTEREST]],"")</f>
        <v/>
      </c>
      <c r="H67" s="101" t="str">
        <f>IF(tblLoan[[#This Row],[PMT NO]]&lt;&gt;"",tblLoan[[#This Row],[BEGINNING BALANCE]]*(InterestRate/PaymentsPerYear),"")</f>
        <v/>
      </c>
      <c r="I67" s="101" t="str">
        <f>IF(tblLoan[[#This Row],[PMT NO]]&lt;&gt;"",IF(tblLoan[[#This Row],[SCHEDULED PAYMENT]]+tblLoan[[#This Row],[EXTRA PAYMENT]]&lt;=tblLoan[[#This Row],[BEGINNING BALANCE]],tblLoan[[#This Row],[BEGINNING BALANCE]]-tblLoan[[#This Row],[PRINCIPAL]],0),"")</f>
        <v/>
      </c>
      <c r="J67" s="101" t="str">
        <f>IF(tblLoan[[#This Row],[PMT NO]]&lt;&gt;"",SUM(INDEX(tblLoan[INTEREST],1,1):tblLoan[[#This Row],[INTEREST]]),"")</f>
        <v/>
      </c>
    </row>
    <row r="68" spans="1:10" x14ac:dyDescent="0.2">
      <c r="A68" s="97" t="str">
        <f>IF(LoanIsGood,IF(ROW()-ROW(tblLoan[[#Headers],[PMT NO]])&gt;ScheduledNumberOfPayments,"",ROW()-ROW(tblLoan[[#Headers],[PMT NO]])),"")</f>
        <v/>
      </c>
      <c r="B68" s="98" t="str">
        <f>IF(tblLoan[[#This Row],[PMT NO]]&lt;&gt;"",EOMONTH(LoanStartDate,ROW(tblLoan[[#This Row],[PMT NO]])-ROW(tblLoan[[#Headers],[PMT NO]])-2)+DAY(LoanStartDate),"")</f>
        <v/>
      </c>
      <c r="C68" s="101" t="str">
        <f>IF(tblLoan[[#This Row],[PMT NO]]&lt;&gt;"",IF(ROW()-ROW(tblLoan[[#Headers],[BEGINNING BALANCE]])=1,LoanAmount,INDEX(tblLoan[ENDING BALANCE],ROW()-ROW(tblLoan[[#Headers],[BEGINNING BALANCE]])-1)),"")</f>
        <v/>
      </c>
      <c r="D68" s="101" t="str">
        <f>IF(tblLoan[[#This Row],[PMT NO]]&lt;&gt;"",ScheduledPayment,"")</f>
        <v/>
      </c>
      <c r="E68" s="101" t="str">
        <f>IF(tblLoan[[#This Row],[PMT NO]]&lt;&gt;"",IF(tblLoan[[#This Row],[SCHEDULED PAYMENT]]+ExtraPayments&lt;tblLoan[[#This Row],[BEGINNING BALANCE]],ExtraPayments,IF(tblLoan[[#This Row],[BEGINNING BALANCE]]-tblLoan[[#This Row],[SCHEDULED PAYMENT]]&gt;0,tblLoan[[#This Row],[BEGINNING BALANCE]]-tblLoan[[#This Row],[SCHEDULED PAYMENT]],0)),"")</f>
        <v/>
      </c>
      <c r="F68" s="101" t="str">
        <f>IF(tblLoan[[#This Row],[PMT NO]]&lt;&gt;"",IF(tblLoan[[#This Row],[SCHEDULED PAYMENT]]+tblLoan[[#This Row],[EXTRA PAYMENT]]&lt;=tblLoan[[#This Row],[BEGINNING BALANCE]],tblLoan[[#This Row],[SCHEDULED PAYMENT]]+tblLoan[[#This Row],[EXTRA PAYMENT]],tblLoan[[#This Row],[BEGINNING BALANCE]]),"")</f>
        <v/>
      </c>
      <c r="G68" s="101" t="str">
        <f>IF(tblLoan[[#This Row],[PMT NO]]&lt;&gt;"",tblLoan[[#This Row],[TOTAL PAYMENT]]-tblLoan[[#This Row],[INTEREST]],"")</f>
        <v/>
      </c>
      <c r="H68" s="101" t="str">
        <f>IF(tblLoan[[#This Row],[PMT NO]]&lt;&gt;"",tblLoan[[#This Row],[BEGINNING BALANCE]]*(InterestRate/PaymentsPerYear),"")</f>
        <v/>
      </c>
      <c r="I68" s="101" t="str">
        <f>IF(tblLoan[[#This Row],[PMT NO]]&lt;&gt;"",IF(tblLoan[[#This Row],[SCHEDULED PAYMENT]]+tblLoan[[#This Row],[EXTRA PAYMENT]]&lt;=tblLoan[[#This Row],[BEGINNING BALANCE]],tblLoan[[#This Row],[BEGINNING BALANCE]]-tblLoan[[#This Row],[PRINCIPAL]],0),"")</f>
        <v/>
      </c>
      <c r="J68" s="101" t="str">
        <f>IF(tblLoan[[#This Row],[PMT NO]]&lt;&gt;"",SUM(INDEX(tblLoan[INTEREST],1,1):tblLoan[[#This Row],[INTEREST]]),"")</f>
        <v/>
      </c>
    </row>
    <row r="69" spans="1:10" x14ac:dyDescent="0.2">
      <c r="A69" s="97" t="str">
        <f>IF(LoanIsGood,IF(ROW()-ROW(tblLoan[[#Headers],[PMT NO]])&gt;ScheduledNumberOfPayments,"",ROW()-ROW(tblLoan[[#Headers],[PMT NO]])),"")</f>
        <v/>
      </c>
      <c r="B69" s="98" t="str">
        <f>IF(tblLoan[[#This Row],[PMT NO]]&lt;&gt;"",EOMONTH(LoanStartDate,ROW(tblLoan[[#This Row],[PMT NO]])-ROW(tblLoan[[#Headers],[PMT NO]])-2)+DAY(LoanStartDate),"")</f>
        <v/>
      </c>
      <c r="C69" s="101" t="str">
        <f>IF(tblLoan[[#This Row],[PMT NO]]&lt;&gt;"",IF(ROW()-ROW(tblLoan[[#Headers],[BEGINNING BALANCE]])=1,LoanAmount,INDEX(tblLoan[ENDING BALANCE],ROW()-ROW(tblLoan[[#Headers],[BEGINNING BALANCE]])-1)),"")</f>
        <v/>
      </c>
      <c r="D69" s="101" t="str">
        <f>IF(tblLoan[[#This Row],[PMT NO]]&lt;&gt;"",ScheduledPayment,"")</f>
        <v/>
      </c>
      <c r="E69" s="101" t="str">
        <f>IF(tblLoan[[#This Row],[PMT NO]]&lt;&gt;"",IF(tblLoan[[#This Row],[SCHEDULED PAYMENT]]+ExtraPayments&lt;tblLoan[[#This Row],[BEGINNING BALANCE]],ExtraPayments,IF(tblLoan[[#This Row],[BEGINNING BALANCE]]-tblLoan[[#This Row],[SCHEDULED PAYMENT]]&gt;0,tblLoan[[#This Row],[BEGINNING BALANCE]]-tblLoan[[#This Row],[SCHEDULED PAYMENT]],0)),"")</f>
        <v/>
      </c>
      <c r="F69" s="101" t="str">
        <f>IF(tblLoan[[#This Row],[PMT NO]]&lt;&gt;"",IF(tblLoan[[#This Row],[SCHEDULED PAYMENT]]+tblLoan[[#This Row],[EXTRA PAYMENT]]&lt;=tblLoan[[#This Row],[BEGINNING BALANCE]],tblLoan[[#This Row],[SCHEDULED PAYMENT]]+tblLoan[[#This Row],[EXTRA PAYMENT]],tblLoan[[#This Row],[BEGINNING BALANCE]]),"")</f>
        <v/>
      </c>
      <c r="G69" s="101" t="str">
        <f>IF(tblLoan[[#This Row],[PMT NO]]&lt;&gt;"",tblLoan[[#This Row],[TOTAL PAYMENT]]-tblLoan[[#This Row],[INTEREST]],"")</f>
        <v/>
      </c>
      <c r="H69" s="101" t="str">
        <f>IF(tblLoan[[#This Row],[PMT NO]]&lt;&gt;"",tblLoan[[#This Row],[BEGINNING BALANCE]]*(InterestRate/PaymentsPerYear),"")</f>
        <v/>
      </c>
      <c r="I69" s="101" t="str">
        <f>IF(tblLoan[[#This Row],[PMT NO]]&lt;&gt;"",IF(tblLoan[[#This Row],[SCHEDULED PAYMENT]]+tblLoan[[#This Row],[EXTRA PAYMENT]]&lt;=tblLoan[[#This Row],[BEGINNING BALANCE]],tblLoan[[#This Row],[BEGINNING BALANCE]]-tblLoan[[#This Row],[PRINCIPAL]],0),"")</f>
        <v/>
      </c>
      <c r="J69" s="101" t="str">
        <f>IF(tblLoan[[#This Row],[PMT NO]]&lt;&gt;"",SUM(INDEX(tblLoan[INTEREST],1,1):tblLoan[[#This Row],[INTEREST]]),"")</f>
        <v/>
      </c>
    </row>
    <row r="70" spans="1:10" x14ac:dyDescent="0.2">
      <c r="A70" s="97" t="str">
        <f>IF(LoanIsGood,IF(ROW()-ROW(tblLoan[[#Headers],[PMT NO]])&gt;ScheduledNumberOfPayments,"",ROW()-ROW(tblLoan[[#Headers],[PMT NO]])),"")</f>
        <v/>
      </c>
      <c r="B70" s="98" t="str">
        <f>IF(tblLoan[[#This Row],[PMT NO]]&lt;&gt;"",EOMONTH(LoanStartDate,ROW(tblLoan[[#This Row],[PMT NO]])-ROW(tblLoan[[#Headers],[PMT NO]])-2)+DAY(LoanStartDate),"")</f>
        <v/>
      </c>
      <c r="C70" s="101" t="str">
        <f>IF(tblLoan[[#This Row],[PMT NO]]&lt;&gt;"",IF(ROW()-ROW(tblLoan[[#Headers],[BEGINNING BALANCE]])=1,LoanAmount,INDEX(tblLoan[ENDING BALANCE],ROW()-ROW(tblLoan[[#Headers],[BEGINNING BALANCE]])-1)),"")</f>
        <v/>
      </c>
      <c r="D70" s="101" t="str">
        <f>IF(tblLoan[[#This Row],[PMT NO]]&lt;&gt;"",ScheduledPayment,"")</f>
        <v/>
      </c>
      <c r="E70" s="101" t="str">
        <f>IF(tblLoan[[#This Row],[PMT NO]]&lt;&gt;"",IF(tblLoan[[#This Row],[SCHEDULED PAYMENT]]+ExtraPayments&lt;tblLoan[[#This Row],[BEGINNING BALANCE]],ExtraPayments,IF(tblLoan[[#This Row],[BEGINNING BALANCE]]-tblLoan[[#This Row],[SCHEDULED PAYMENT]]&gt;0,tblLoan[[#This Row],[BEGINNING BALANCE]]-tblLoan[[#This Row],[SCHEDULED PAYMENT]],0)),"")</f>
        <v/>
      </c>
      <c r="F70" s="101" t="str">
        <f>IF(tblLoan[[#This Row],[PMT NO]]&lt;&gt;"",IF(tblLoan[[#This Row],[SCHEDULED PAYMENT]]+tblLoan[[#This Row],[EXTRA PAYMENT]]&lt;=tblLoan[[#This Row],[BEGINNING BALANCE]],tblLoan[[#This Row],[SCHEDULED PAYMENT]]+tblLoan[[#This Row],[EXTRA PAYMENT]],tblLoan[[#This Row],[BEGINNING BALANCE]]),"")</f>
        <v/>
      </c>
      <c r="G70" s="101" t="str">
        <f>IF(tblLoan[[#This Row],[PMT NO]]&lt;&gt;"",tblLoan[[#This Row],[TOTAL PAYMENT]]-tblLoan[[#This Row],[INTEREST]],"")</f>
        <v/>
      </c>
      <c r="H70" s="101" t="str">
        <f>IF(tblLoan[[#This Row],[PMT NO]]&lt;&gt;"",tblLoan[[#This Row],[BEGINNING BALANCE]]*(InterestRate/PaymentsPerYear),"")</f>
        <v/>
      </c>
      <c r="I70" s="101" t="str">
        <f>IF(tblLoan[[#This Row],[PMT NO]]&lt;&gt;"",IF(tblLoan[[#This Row],[SCHEDULED PAYMENT]]+tblLoan[[#This Row],[EXTRA PAYMENT]]&lt;=tblLoan[[#This Row],[BEGINNING BALANCE]],tblLoan[[#This Row],[BEGINNING BALANCE]]-tblLoan[[#This Row],[PRINCIPAL]],0),"")</f>
        <v/>
      </c>
      <c r="J70" s="101" t="str">
        <f>IF(tblLoan[[#This Row],[PMT NO]]&lt;&gt;"",SUM(INDEX(tblLoan[INTEREST],1,1):tblLoan[[#This Row],[INTEREST]]),"")</f>
        <v/>
      </c>
    </row>
    <row r="71" spans="1:10" x14ac:dyDescent="0.2">
      <c r="A71" s="97" t="str">
        <f>IF(LoanIsGood,IF(ROW()-ROW(tblLoan[[#Headers],[PMT NO]])&gt;ScheduledNumberOfPayments,"",ROW()-ROW(tblLoan[[#Headers],[PMT NO]])),"")</f>
        <v/>
      </c>
      <c r="B71" s="98" t="str">
        <f>IF(tblLoan[[#This Row],[PMT NO]]&lt;&gt;"",EOMONTH(LoanStartDate,ROW(tblLoan[[#This Row],[PMT NO]])-ROW(tblLoan[[#Headers],[PMT NO]])-2)+DAY(LoanStartDate),"")</f>
        <v/>
      </c>
      <c r="C71" s="101" t="str">
        <f>IF(tblLoan[[#This Row],[PMT NO]]&lt;&gt;"",IF(ROW()-ROW(tblLoan[[#Headers],[BEGINNING BALANCE]])=1,LoanAmount,INDEX(tblLoan[ENDING BALANCE],ROW()-ROW(tblLoan[[#Headers],[BEGINNING BALANCE]])-1)),"")</f>
        <v/>
      </c>
      <c r="D71" s="101" t="str">
        <f>IF(tblLoan[[#This Row],[PMT NO]]&lt;&gt;"",ScheduledPayment,"")</f>
        <v/>
      </c>
      <c r="E71" s="101" t="str">
        <f>IF(tblLoan[[#This Row],[PMT NO]]&lt;&gt;"",IF(tblLoan[[#This Row],[SCHEDULED PAYMENT]]+ExtraPayments&lt;tblLoan[[#This Row],[BEGINNING BALANCE]],ExtraPayments,IF(tblLoan[[#This Row],[BEGINNING BALANCE]]-tblLoan[[#This Row],[SCHEDULED PAYMENT]]&gt;0,tblLoan[[#This Row],[BEGINNING BALANCE]]-tblLoan[[#This Row],[SCHEDULED PAYMENT]],0)),"")</f>
        <v/>
      </c>
      <c r="F71" s="101" t="str">
        <f>IF(tblLoan[[#This Row],[PMT NO]]&lt;&gt;"",IF(tblLoan[[#This Row],[SCHEDULED PAYMENT]]+tblLoan[[#This Row],[EXTRA PAYMENT]]&lt;=tblLoan[[#This Row],[BEGINNING BALANCE]],tblLoan[[#This Row],[SCHEDULED PAYMENT]]+tblLoan[[#This Row],[EXTRA PAYMENT]],tblLoan[[#This Row],[BEGINNING BALANCE]]),"")</f>
        <v/>
      </c>
      <c r="G71" s="101" t="str">
        <f>IF(tblLoan[[#This Row],[PMT NO]]&lt;&gt;"",tblLoan[[#This Row],[TOTAL PAYMENT]]-tblLoan[[#This Row],[INTEREST]],"")</f>
        <v/>
      </c>
      <c r="H71" s="101" t="str">
        <f>IF(tblLoan[[#This Row],[PMT NO]]&lt;&gt;"",tblLoan[[#This Row],[BEGINNING BALANCE]]*(InterestRate/PaymentsPerYear),"")</f>
        <v/>
      </c>
      <c r="I71" s="101" t="str">
        <f>IF(tblLoan[[#This Row],[PMT NO]]&lt;&gt;"",IF(tblLoan[[#This Row],[SCHEDULED PAYMENT]]+tblLoan[[#This Row],[EXTRA PAYMENT]]&lt;=tblLoan[[#This Row],[BEGINNING BALANCE]],tblLoan[[#This Row],[BEGINNING BALANCE]]-tblLoan[[#This Row],[PRINCIPAL]],0),"")</f>
        <v/>
      </c>
      <c r="J71" s="101" t="str">
        <f>IF(tblLoan[[#This Row],[PMT NO]]&lt;&gt;"",SUM(INDEX(tblLoan[INTEREST],1,1):tblLoan[[#This Row],[INTEREST]]),"")</f>
        <v/>
      </c>
    </row>
    <row r="72" spans="1:10" x14ac:dyDescent="0.2">
      <c r="A72" s="97" t="str">
        <f>IF(LoanIsGood,IF(ROW()-ROW(tblLoan[[#Headers],[PMT NO]])&gt;ScheduledNumberOfPayments,"",ROW()-ROW(tblLoan[[#Headers],[PMT NO]])),"")</f>
        <v/>
      </c>
      <c r="B72" s="98" t="str">
        <f>IF(tblLoan[[#This Row],[PMT NO]]&lt;&gt;"",EOMONTH(LoanStartDate,ROW(tblLoan[[#This Row],[PMT NO]])-ROW(tblLoan[[#Headers],[PMT NO]])-2)+DAY(LoanStartDate),"")</f>
        <v/>
      </c>
      <c r="C72" s="101" t="str">
        <f>IF(tblLoan[[#This Row],[PMT NO]]&lt;&gt;"",IF(ROW()-ROW(tblLoan[[#Headers],[BEGINNING BALANCE]])=1,LoanAmount,INDEX(tblLoan[ENDING BALANCE],ROW()-ROW(tblLoan[[#Headers],[BEGINNING BALANCE]])-1)),"")</f>
        <v/>
      </c>
      <c r="D72" s="101" t="str">
        <f>IF(tblLoan[[#This Row],[PMT NO]]&lt;&gt;"",ScheduledPayment,"")</f>
        <v/>
      </c>
      <c r="E72" s="101" t="str">
        <f>IF(tblLoan[[#This Row],[PMT NO]]&lt;&gt;"",IF(tblLoan[[#This Row],[SCHEDULED PAYMENT]]+ExtraPayments&lt;tblLoan[[#This Row],[BEGINNING BALANCE]],ExtraPayments,IF(tblLoan[[#This Row],[BEGINNING BALANCE]]-tblLoan[[#This Row],[SCHEDULED PAYMENT]]&gt;0,tblLoan[[#This Row],[BEGINNING BALANCE]]-tblLoan[[#This Row],[SCHEDULED PAYMENT]],0)),"")</f>
        <v/>
      </c>
      <c r="F72" s="101" t="str">
        <f>IF(tblLoan[[#This Row],[PMT NO]]&lt;&gt;"",IF(tblLoan[[#This Row],[SCHEDULED PAYMENT]]+tblLoan[[#This Row],[EXTRA PAYMENT]]&lt;=tblLoan[[#This Row],[BEGINNING BALANCE]],tblLoan[[#This Row],[SCHEDULED PAYMENT]]+tblLoan[[#This Row],[EXTRA PAYMENT]],tblLoan[[#This Row],[BEGINNING BALANCE]]),"")</f>
        <v/>
      </c>
      <c r="G72" s="101" t="str">
        <f>IF(tblLoan[[#This Row],[PMT NO]]&lt;&gt;"",tblLoan[[#This Row],[TOTAL PAYMENT]]-tblLoan[[#This Row],[INTEREST]],"")</f>
        <v/>
      </c>
      <c r="H72" s="101" t="str">
        <f>IF(tblLoan[[#This Row],[PMT NO]]&lt;&gt;"",tblLoan[[#This Row],[BEGINNING BALANCE]]*(InterestRate/PaymentsPerYear),"")</f>
        <v/>
      </c>
      <c r="I72" s="101" t="str">
        <f>IF(tblLoan[[#This Row],[PMT NO]]&lt;&gt;"",IF(tblLoan[[#This Row],[SCHEDULED PAYMENT]]+tblLoan[[#This Row],[EXTRA PAYMENT]]&lt;=tblLoan[[#This Row],[BEGINNING BALANCE]],tblLoan[[#This Row],[BEGINNING BALANCE]]-tblLoan[[#This Row],[PRINCIPAL]],0),"")</f>
        <v/>
      </c>
      <c r="J72" s="101" t="str">
        <f>IF(tblLoan[[#This Row],[PMT NO]]&lt;&gt;"",SUM(INDEX(tblLoan[INTEREST],1,1):tblLoan[[#This Row],[INTEREST]]),"")</f>
        <v/>
      </c>
    </row>
    <row r="73" spans="1:10" x14ac:dyDescent="0.2">
      <c r="A73" s="97" t="str">
        <f>IF(LoanIsGood,IF(ROW()-ROW(tblLoan[[#Headers],[PMT NO]])&gt;ScheduledNumberOfPayments,"",ROW()-ROW(tblLoan[[#Headers],[PMT NO]])),"")</f>
        <v/>
      </c>
      <c r="B73" s="98" t="str">
        <f>IF(tblLoan[[#This Row],[PMT NO]]&lt;&gt;"",EOMONTH(LoanStartDate,ROW(tblLoan[[#This Row],[PMT NO]])-ROW(tblLoan[[#Headers],[PMT NO]])-2)+DAY(LoanStartDate),"")</f>
        <v/>
      </c>
      <c r="C73" s="101" t="str">
        <f>IF(tblLoan[[#This Row],[PMT NO]]&lt;&gt;"",IF(ROW()-ROW(tblLoan[[#Headers],[BEGINNING BALANCE]])=1,LoanAmount,INDEX(tblLoan[ENDING BALANCE],ROW()-ROW(tblLoan[[#Headers],[BEGINNING BALANCE]])-1)),"")</f>
        <v/>
      </c>
      <c r="D73" s="101" t="str">
        <f>IF(tblLoan[[#This Row],[PMT NO]]&lt;&gt;"",ScheduledPayment,"")</f>
        <v/>
      </c>
      <c r="E73" s="101" t="str">
        <f>IF(tblLoan[[#This Row],[PMT NO]]&lt;&gt;"",IF(tblLoan[[#This Row],[SCHEDULED PAYMENT]]+ExtraPayments&lt;tblLoan[[#This Row],[BEGINNING BALANCE]],ExtraPayments,IF(tblLoan[[#This Row],[BEGINNING BALANCE]]-tblLoan[[#This Row],[SCHEDULED PAYMENT]]&gt;0,tblLoan[[#This Row],[BEGINNING BALANCE]]-tblLoan[[#This Row],[SCHEDULED PAYMENT]],0)),"")</f>
        <v/>
      </c>
      <c r="F73" s="101" t="str">
        <f>IF(tblLoan[[#This Row],[PMT NO]]&lt;&gt;"",IF(tblLoan[[#This Row],[SCHEDULED PAYMENT]]+tblLoan[[#This Row],[EXTRA PAYMENT]]&lt;=tblLoan[[#This Row],[BEGINNING BALANCE]],tblLoan[[#This Row],[SCHEDULED PAYMENT]]+tblLoan[[#This Row],[EXTRA PAYMENT]],tblLoan[[#This Row],[BEGINNING BALANCE]]),"")</f>
        <v/>
      </c>
      <c r="G73" s="101" t="str">
        <f>IF(tblLoan[[#This Row],[PMT NO]]&lt;&gt;"",tblLoan[[#This Row],[TOTAL PAYMENT]]-tblLoan[[#This Row],[INTEREST]],"")</f>
        <v/>
      </c>
      <c r="H73" s="101" t="str">
        <f>IF(tblLoan[[#This Row],[PMT NO]]&lt;&gt;"",tblLoan[[#This Row],[BEGINNING BALANCE]]*(InterestRate/PaymentsPerYear),"")</f>
        <v/>
      </c>
      <c r="I73" s="101" t="str">
        <f>IF(tblLoan[[#This Row],[PMT NO]]&lt;&gt;"",IF(tblLoan[[#This Row],[SCHEDULED PAYMENT]]+tblLoan[[#This Row],[EXTRA PAYMENT]]&lt;=tblLoan[[#This Row],[BEGINNING BALANCE]],tblLoan[[#This Row],[BEGINNING BALANCE]]-tblLoan[[#This Row],[PRINCIPAL]],0),"")</f>
        <v/>
      </c>
      <c r="J73" s="101" t="str">
        <f>IF(tblLoan[[#This Row],[PMT NO]]&lt;&gt;"",SUM(INDEX(tblLoan[INTEREST],1,1):tblLoan[[#This Row],[INTEREST]]),"")</f>
        <v/>
      </c>
    </row>
    <row r="74" spans="1:10" x14ac:dyDescent="0.2">
      <c r="A74" s="97" t="str">
        <f>IF(LoanIsGood,IF(ROW()-ROW(tblLoan[[#Headers],[PMT NO]])&gt;ScheduledNumberOfPayments,"",ROW()-ROW(tblLoan[[#Headers],[PMT NO]])),"")</f>
        <v/>
      </c>
      <c r="B74" s="98" t="str">
        <f>IF(tblLoan[[#This Row],[PMT NO]]&lt;&gt;"",EOMONTH(LoanStartDate,ROW(tblLoan[[#This Row],[PMT NO]])-ROW(tblLoan[[#Headers],[PMT NO]])-2)+DAY(LoanStartDate),"")</f>
        <v/>
      </c>
      <c r="C74" s="101" t="str">
        <f>IF(tblLoan[[#This Row],[PMT NO]]&lt;&gt;"",IF(ROW()-ROW(tblLoan[[#Headers],[BEGINNING BALANCE]])=1,LoanAmount,INDEX(tblLoan[ENDING BALANCE],ROW()-ROW(tblLoan[[#Headers],[BEGINNING BALANCE]])-1)),"")</f>
        <v/>
      </c>
      <c r="D74" s="101" t="str">
        <f>IF(tblLoan[[#This Row],[PMT NO]]&lt;&gt;"",ScheduledPayment,"")</f>
        <v/>
      </c>
      <c r="E74" s="101" t="str">
        <f>IF(tblLoan[[#This Row],[PMT NO]]&lt;&gt;"",IF(tblLoan[[#This Row],[SCHEDULED PAYMENT]]+ExtraPayments&lt;tblLoan[[#This Row],[BEGINNING BALANCE]],ExtraPayments,IF(tblLoan[[#This Row],[BEGINNING BALANCE]]-tblLoan[[#This Row],[SCHEDULED PAYMENT]]&gt;0,tblLoan[[#This Row],[BEGINNING BALANCE]]-tblLoan[[#This Row],[SCHEDULED PAYMENT]],0)),"")</f>
        <v/>
      </c>
      <c r="F74" s="101" t="str">
        <f>IF(tblLoan[[#This Row],[PMT NO]]&lt;&gt;"",IF(tblLoan[[#This Row],[SCHEDULED PAYMENT]]+tblLoan[[#This Row],[EXTRA PAYMENT]]&lt;=tblLoan[[#This Row],[BEGINNING BALANCE]],tblLoan[[#This Row],[SCHEDULED PAYMENT]]+tblLoan[[#This Row],[EXTRA PAYMENT]],tblLoan[[#This Row],[BEGINNING BALANCE]]),"")</f>
        <v/>
      </c>
      <c r="G74" s="101" t="str">
        <f>IF(tblLoan[[#This Row],[PMT NO]]&lt;&gt;"",tblLoan[[#This Row],[TOTAL PAYMENT]]-tblLoan[[#This Row],[INTEREST]],"")</f>
        <v/>
      </c>
      <c r="H74" s="101" t="str">
        <f>IF(tblLoan[[#This Row],[PMT NO]]&lt;&gt;"",tblLoan[[#This Row],[BEGINNING BALANCE]]*(InterestRate/PaymentsPerYear),"")</f>
        <v/>
      </c>
      <c r="I74" s="101" t="str">
        <f>IF(tblLoan[[#This Row],[PMT NO]]&lt;&gt;"",IF(tblLoan[[#This Row],[SCHEDULED PAYMENT]]+tblLoan[[#This Row],[EXTRA PAYMENT]]&lt;=tblLoan[[#This Row],[BEGINNING BALANCE]],tblLoan[[#This Row],[BEGINNING BALANCE]]-tblLoan[[#This Row],[PRINCIPAL]],0),"")</f>
        <v/>
      </c>
      <c r="J74" s="101" t="str">
        <f>IF(tblLoan[[#This Row],[PMT NO]]&lt;&gt;"",SUM(INDEX(tblLoan[INTEREST],1,1):tblLoan[[#This Row],[INTEREST]]),"")</f>
        <v/>
      </c>
    </row>
    <row r="75" spans="1:10" x14ac:dyDescent="0.2">
      <c r="A75" s="97" t="str">
        <f>IF(LoanIsGood,IF(ROW()-ROW(tblLoan[[#Headers],[PMT NO]])&gt;ScheduledNumberOfPayments,"",ROW()-ROW(tblLoan[[#Headers],[PMT NO]])),"")</f>
        <v/>
      </c>
      <c r="B75" s="98" t="str">
        <f>IF(tblLoan[[#This Row],[PMT NO]]&lt;&gt;"",EOMONTH(LoanStartDate,ROW(tblLoan[[#This Row],[PMT NO]])-ROW(tblLoan[[#Headers],[PMT NO]])-2)+DAY(LoanStartDate),"")</f>
        <v/>
      </c>
      <c r="C75" s="101" t="str">
        <f>IF(tblLoan[[#This Row],[PMT NO]]&lt;&gt;"",IF(ROW()-ROW(tblLoan[[#Headers],[BEGINNING BALANCE]])=1,LoanAmount,INDEX(tblLoan[ENDING BALANCE],ROW()-ROW(tblLoan[[#Headers],[BEGINNING BALANCE]])-1)),"")</f>
        <v/>
      </c>
      <c r="D75" s="101" t="str">
        <f>IF(tblLoan[[#This Row],[PMT NO]]&lt;&gt;"",ScheduledPayment,"")</f>
        <v/>
      </c>
      <c r="E75" s="101" t="str">
        <f>IF(tblLoan[[#This Row],[PMT NO]]&lt;&gt;"",IF(tblLoan[[#This Row],[SCHEDULED PAYMENT]]+ExtraPayments&lt;tblLoan[[#This Row],[BEGINNING BALANCE]],ExtraPayments,IF(tblLoan[[#This Row],[BEGINNING BALANCE]]-tblLoan[[#This Row],[SCHEDULED PAYMENT]]&gt;0,tblLoan[[#This Row],[BEGINNING BALANCE]]-tblLoan[[#This Row],[SCHEDULED PAYMENT]],0)),"")</f>
        <v/>
      </c>
      <c r="F75" s="101" t="str">
        <f>IF(tblLoan[[#This Row],[PMT NO]]&lt;&gt;"",IF(tblLoan[[#This Row],[SCHEDULED PAYMENT]]+tblLoan[[#This Row],[EXTRA PAYMENT]]&lt;=tblLoan[[#This Row],[BEGINNING BALANCE]],tblLoan[[#This Row],[SCHEDULED PAYMENT]]+tblLoan[[#This Row],[EXTRA PAYMENT]],tblLoan[[#This Row],[BEGINNING BALANCE]]),"")</f>
        <v/>
      </c>
      <c r="G75" s="101" t="str">
        <f>IF(tblLoan[[#This Row],[PMT NO]]&lt;&gt;"",tblLoan[[#This Row],[TOTAL PAYMENT]]-tblLoan[[#This Row],[INTEREST]],"")</f>
        <v/>
      </c>
      <c r="H75" s="101" t="str">
        <f>IF(tblLoan[[#This Row],[PMT NO]]&lt;&gt;"",tblLoan[[#This Row],[BEGINNING BALANCE]]*(InterestRate/PaymentsPerYear),"")</f>
        <v/>
      </c>
      <c r="I75" s="101" t="str">
        <f>IF(tblLoan[[#This Row],[PMT NO]]&lt;&gt;"",IF(tblLoan[[#This Row],[SCHEDULED PAYMENT]]+tblLoan[[#This Row],[EXTRA PAYMENT]]&lt;=tblLoan[[#This Row],[BEGINNING BALANCE]],tblLoan[[#This Row],[BEGINNING BALANCE]]-tblLoan[[#This Row],[PRINCIPAL]],0),"")</f>
        <v/>
      </c>
      <c r="J75" s="101" t="str">
        <f>IF(tblLoan[[#This Row],[PMT NO]]&lt;&gt;"",SUM(INDEX(tblLoan[INTEREST],1,1):tblLoan[[#This Row],[INTEREST]]),"")</f>
        <v/>
      </c>
    </row>
    <row r="76" spans="1:10" x14ac:dyDescent="0.2">
      <c r="A76" s="97" t="str">
        <f>IF(LoanIsGood,IF(ROW()-ROW(tblLoan[[#Headers],[PMT NO]])&gt;ScheduledNumberOfPayments,"",ROW()-ROW(tblLoan[[#Headers],[PMT NO]])),"")</f>
        <v/>
      </c>
      <c r="B76" s="98" t="str">
        <f>IF(tblLoan[[#This Row],[PMT NO]]&lt;&gt;"",EOMONTH(LoanStartDate,ROW(tblLoan[[#This Row],[PMT NO]])-ROW(tblLoan[[#Headers],[PMT NO]])-2)+DAY(LoanStartDate),"")</f>
        <v/>
      </c>
      <c r="C76" s="101" t="str">
        <f>IF(tblLoan[[#This Row],[PMT NO]]&lt;&gt;"",IF(ROW()-ROW(tblLoan[[#Headers],[BEGINNING BALANCE]])=1,LoanAmount,INDEX(tblLoan[ENDING BALANCE],ROW()-ROW(tblLoan[[#Headers],[BEGINNING BALANCE]])-1)),"")</f>
        <v/>
      </c>
      <c r="D76" s="101" t="str">
        <f>IF(tblLoan[[#This Row],[PMT NO]]&lt;&gt;"",ScheduledPayment,"")</f>
        <v/>
      </c>
      <c r="E76" s="101" t="str">
        <f>IF(tblLoan[[#This Row],[PMT NO]]&lt;&gt;"",IF(tblLoan[[#This Row],[SCHEDULED PAYMENT]]+ExtraPayments&lt;tblLoan[[#This Row],[BEGINNING BALANCE]],ExtraPayments,IF(tblLoan[[#This Row],[BEGINNING BALANCE]]-tblLoan[[#This Row],[SCHEDULED PAYMENT]]&gt;0,tblLoan[[#This Row],[BEGINNING BALANCE]]-tblLoan[[#This Row],[SCHEDULED PAYMENT]],0)),"")</f>
        <v/>
      </c>
      <c r="F76" s="101" t="str">
        <f>IF(tblLoan[[#This Row],[PMT NO]]&lt;&gt;"",IF(tblLoan[[#This Row],[SCHEDULED PAYMENT]]+tblLoan[[#This Row],[EXTRA PAYMENT]]&lt;=tblLoan[[#This Row],[BEGINNING BALANCE]],tblLoan[[#This Row],[SCHEDULED PAYMENT]]+tblLoan[[#This Row],[EXTRA PAYMENT]],tblLoan[[#This Row],[BEGINNING BALANCE]]),"")</f>
        <v/>
      </c>
      <c r="G76" s="101" t="str">
        <f>IF(tblLoan[[#This Row],[PMT NO]]&lt;&gt;"",tblLoan[[#This Row],[TOTAL PAYMENT]]-tblLoan[[#This Row],[INTEREST]],"")</f>
        <v/>
      </c>
      <c r="H76" s="101" t="str">
        <f>IF(tblLoan[[#This Row],[PMT NO]]&lt;&gt;"",tblLoan[[#This Row],[BEGINNING BALANCE]]*(InterestRate/PaymentsPerYear),"")</f>
        <v/>
      </c>
      <c r="I76" s="101" t="str">
        <f>IF(tblLoan[[#This Row],[PMT NO]]&lt;&gt;"",IF(tblLoan[[#This Row],[SCHEDULED PAYMENT]]+tblLoan[[#This Row],[EXTRA PAYMENT]]&lt;=tblLoan[[#This Row],[BEGINNING BALANCE]],tblLoan[[#This Row],[BEGINNING BALANCE]]-tblLoan[[#This Row],[PRINCIPAL]],0),"")</f>
        <v/>
      </c>
      <c r="J76" s="101" t="str">
        <f>IF(tblLoan[[#This Row],[PMT NO]]&lt;&gt;"",SUM(INDEX(tblLoan[INTEREST],1,1):tblLoan[[#This Row],[INTEREST]]),"")</f>
        <v/>
      </c>
    </row>
    <row r="77" spans="1:10" x14ac:dyDescent="0.2">
      <c r="A77" s="97" t="str">
        <f>IF(LoanIsGood,IF(ROW()-ROW(tblLoan[[#Headers],[PMT NO]])&gt;ScheduledNumberOfPayments,"",ROW()-ROW(tblLoan[[#Headers],[PMT NO]])),"")</f>
        <v/>
      </c>
      <c r="B77" s="98" t="str">
        <f>IF(tblLoan[[#This Row],[PMT NO]]&lt;&gt;"",EOMONTH(LoanStartDate,ROW(tblLoan[[#This Row],[PMT NO]])-ROW(tblLoan[[#Headers],[PMT NO]])-2)+DAY(LoanStartDate),"")</f>
        <v/>
      </c>
      <c r="C77" s="101" t="str">
        <f>IF(tblLoan[[#This Row],[PMT NO]]&lt;&gt;"",IF(ROW()-ROW(tblLoan[[#Headers],[BEGINNING BALANCE]])=1,LoanAmount,INDEX(tblLoan[ENDING BALANCE],ROW()-ROW(tblLoan[[#Headers],[BEGINNING BALANCE]])-1)),"")</f>
        <v/>
      </c>
      <c r="D77" s="101" t="str">
        <f>IF(tblLoan[[#This Row],[PMT NO]]&lt;&gt;"",ScheduledPayment,"")</f>
        <v/>
      </c>
      <c r="E77" s="101" t="str">
        <f>IF(tblLoan[[#This Row],[PMT NO]]&lt;&gt;"",IF(tblLoan[[#This Row],[SCHEDULED PAYMENT]]+ExtraPayments&lt;tblLoan[[#This Row],[BEGINNING BALANCE]],ExtraPayments,IF(tblLoan[[#This Row],[BEGINNING BALANCE]]-tblLoan[[#This Row],[SCHEDULED PAYMENT]]&gt;0,tblLoan[[#This Row],[BEGINNING BALANCE]]-tblLoan[[#This Row],[SCHEDULED PAYMENT]],0)),"")</f>
        <v/>
      </c>
      <c r="F77" s="101" t="str">
        <f>IF(tblLoan[[#This Row],[PMT NO]]&lt;&gt;"",IF(tblLoan[[#This Row],[SCHEDULED PAYMENT]]+tblLoan[[#This Row],[EXTRA PAYMENT]]&lt;=tblLoan[[#This Row],[BEGINNING BALANCE]],tblLoan[[#This Row],[SCHEDULED PAYMENT]]+tblLoan[[#This Row],[EXTRA PAYMENT]],tblLoan[[#This Row],[BEGINNING BALANCE]]),"")</f>
        <v/>
      </c>
      <c r="G77" s="101" t="str">
        <f>IF(tblLoan[[#This Row],[PMT NO]]&lt;&gt;"",tblLoan[[#This Row],[TOTAL PAYMENT]]-tblLoan[[#This Row],[INTEREST]],"")</f>
        <v/>
      </c>
      <c r="H77" s="101" t="str">
        <f>IF(tblLoan[[#This Row],[PMT NO]]&lt;&gt;"",tblLoan[[#This Row],[BEGINNING BALANCE]]*(InterestRate/PaymentsPerYear),"")</f>
        <v/>
      </c>
      <c r="I77" s="101" t="str">
        <f>IF(tblLoan[[#This Row],[PMT NO]]&lt;&gt;"",IF(tblLoan[[#This Row],[SCHEDULED PAYMENT]]+tblLoan[[#This Row],[EXTRA PAYMENT]]&lt;=tblLoan[[#This Row],[BEGINNING BALANCE]],tblLoan[[#This Row],[BEGINNING BALANCE]]-tblLoan[[#This Row],[PRINCIPAL]],0),"")</f>
        <v/>
      </c>
      <c r="J77" s="101" t="str">
        <f>IF(tblLoan[[#This Row],[PMT NO]]&lt;&gt;"",SUM(INDEX(tblLoan[INTEREST],1,1):tblLoan[[#This Row],[INTEREST]]),"")</f>
        <v/>
      </c>
    </row>
    <row r="78" spans="1:10" x14ac:dyDescent="0.2">
      <c r="A78" s="97" t="str">
        <f>IF(LoanIsGood,IF(ROW()-ROW(tblLoan[[#Headers],[PMT NO]])&gt;ScheduledNumberOfPayments,"",ROW()-ROW(tblLoan[[#Headers],[PMT NO]])),"")</f>
        <v/>
      </c>
      <c r="B78" s="98" t="str">
        <f>IF(tblLoan[[#This Row],[PMT NO]]&lt;&gt;"",EOMONTH(LoanStartDate,ROW(tblLoan[[#This Row],[PMT NO]])-ROW(tblLoan[[#Headers],[PMT NO]])-2)+DAY(LoanStartDate),"")</f>
        <v/>
      </c>
      <c r="C78" s="101" t="str">
        <f>IF(tblLoan[[#This Row],[PMT NO]]&lt;&gt;"",IF(ROW()-ROW(tblLoan[[#Headers],[BEGINNING BALANCE]])=1,LoanAmount,INDEX(tblLoan[ENDING BALANCE],ROW()-ROW(tblLoan[[#Headers],[BEGINNING BALANCE]])-1)),"")</f>
        <v/>
      </c>
      <c r="D78" s="101" t="str">
        <f>IF(tblLoan[[#This Row],[PMT NO]]&lt;&gt;"",ScheduledPayment,"")</f>
        <v/>
      </c>
      <c r="E78" s="101" t="str">
        <f>IF(tblLoan[[#This Row],[PMT NO]]&lt;&gt;"",IF(tblLoan[[#This Row],[SCHEDULED PAYMENT]]+ExtraPayments&lt;tblLoan[[#This Row],[BEGINNING BALANCE]],ExtraPayments,IF(tblLoan[[#This Row],[BEGINNING BALANCE]]-tblLoan[[#This Row],[SCHEDULED PAYMENT]]&gt;0,tblLoan[[#This Row],[BEGINNING BALANCE]]-tblLoan[[#This Row],[SCHEDULED PAYMENT]],0)),"")</f>
        <v/>
      </c>
      <c r="F78" s="101" t="str">
        <f>IF(tblLoan[[#This Row],[PMT NO]]&lt;&gt;"",IF(tblLoan[[#This Row],[SCHEDULED PAYMENT]]+tblLoan[[#This Row],[EXTRA PAYMENT]]&lt;=tblLoan[[#This Row],[BEGINNING BALANCE]],tblLoan[[#This Row],[SCHEDULED PAYMENT]]+tblLoan[[#This Row],[EXTRA PAYMENT]],tblLoan[[#This Row],[BEGINNING BALANCE]]),"")</f>
        <v/>
      </c>
      <c r="G78" s="101" t="str">
        <f>IF(tblLoan[[#This Row],[PMT NO]]&lt;&gt;"",tblLoan[[#This Row],[TOTAL PAYMENT]]-tblLoan[[#This Row],[INTEREST]],"")</f>
        <v/>
      </c>
      <c r="H78" s="101" t="str">
        <f>IF(tblLoan[[#This Row],[PMT NO]]&lt;&gt;"",tblLoan[[#This Row],[BEGINNING BALANCE]]*(InterestRate/PaymentsPerYear),"")</f>
        <v/>
      </c>
      <c r="I78" s="101" t="str">
        <f>IF(tblLoan[[#This Row],[PMT NO]]&lt;&gt;"",IF(tblLoan[[#This Row],[SCHEDULED PAYMENT]]+tblLoan[[#This Row],[EXTRA PAYMENT]]&lt;=tblLoan[[#This Row],[BEGINNING BALANCE]],tblLoan[[#This Row],[BEGINNING BALANCE]]-tblLoan[[#This Row],[PRINCIPAL]],0),"")</f>
        <v/>
      </c>
      <c r="J78" s="101" t="str">
        <f>IF(tblLoan[[#This Row],[PMT NO]]&lt;&gt;"",SUM(INDEX(tblLoan[INTEREST],1,1):tblLoan[[#This Row],[INTEREST]]),"")</f>
        <v/>
      </c>
    </row>
    <row r="79" spans="1:10" x14ac:dyDescent="0.2">
      <c r="A79" s="97" t="str">
        <f>IF(LoanIsGood,IF(ROW()-ROW(tblLoan[[#Headers],[PMT NO]])&gt;ScheduledNumberOfPayments,"",ROW()-ROW(tblLoan[[#Headers],[PMT NO]])),"")</f>
        <v/>
      </c>
      <c r="B79" s="98" t="str">
        <f>IF(tblLoan[[#This Row],[PMT NO]]&lt;&gt;"",EOMONTH(LoanStartDate,ROW(tblLoan[[#This Row],[PMT NO]])-ROW(tblLoan[[#Headers],[PMT NO]])-2)+DAY(LoanStartDate),"")</f>
        <v/>
      </c>
      <c r="C79" s="101" t="str">
        <f>IF(tblLoan[[#This Row],[PMT NO]]&lt;&gt;"",IF(ROW()-ROW(tblLoan[[#Headers],[BEGINNING BALANCE]])=1,LoanAmount,INDEX(tblLoan[ENDING BALANCE],ROW()-ROW(tblLoan[[#Headers],[BEGINNING BALANCE]])-1)),"")</f>
        <v/>
      </c>
      <c r="D79" s="101" t="str">
        <f>IF(tblLoan[[#This Row],[PMT NO]]&lt;&gt;"",ScheduledPayment,"")</f>
        <v/>
      </c>
      <c r="E79" s="101" t="str">
        <f>IF(tblLoan[[#This Row],[PMT NO]]&lt;&gt;"",IF(tblLoan[[#This Row],[SCHEDULED PAYMENT]]+ExtraPayments&lt;tblLoan[[#This Row],[BEGINNING BALANCE]],ExtraPayments,IF(tblLoan[[#This Row],[BEGINNING BALANCE]]-tblLoan[[#This Row],[SCHEDULED PAYMENT]]&gt;0,tblLoan[[#This Row],[BEGINNING BALANCE]]-tblLoan[[#This Row],[SCHEDULED PAYMENT]],0)),"")</f>
        <v/>
      </c>
      <c r="F79" s="101" t="str">
        <f>IF(tblLoan[[#This Row],[PMT NO]]&lt;&gt;"",IF(tblLoan[[#This Row],[SCHEDULED PAYMENT]]+tblLoan[[#This Row],[EXTRA PAYMENT]]&lt;=tblLoan[[#This Row],[BEGINNING BALANCE]],tblLoan[[#This Row],[SCHEDULED PAYMENT]]+tblLoan[[#This Row],[EXTRA PAYMENT]],tblLoan[[#This Row],[BEGINNING BALANCE]]),"")</f>
        <v/>
      </c>
      <c r="G79" s="101" t="str">
        <f>IF(tblLoan[[#This Row],[PMT NO]]&lt;&gt;"",tblLoan[[#This Row],[TOTAL PAYMENT]]-tblLoan[[#This Row],[INTEREST]],"")</f>
        <v/>
      </c>
      <c r="H79" s="101" t="str">
        <f>IF(tblLoan[[#This Row],[PMT NO]]&lt;&gt;"",tblLoan[[#This Row],[BEGINNING BALANCE]]*(InterestRate/PaymentsPerYear),"")</f>
        <v/>
      </c>
      <c r="I79" s="101" t="str">
        <f>IF(tblLoan[[#This Row],[PMT NO]]&lt;&gt;"",IF(tblLoan[[#This Row],[SCHEDULED PAYMENT]]+tblLoan[[#This Row],[EXTRA PAYMENT]]&lt;=tblLoan[[#This Row],[BEGINNING BALANCE]],tblLoan[[#This Row],[BEGINNING BALANCE]]-tblLoan[[#This Row],[PRINCIPAL]],0),"")</f>
        <v/>
      </c>
      <c r="J79" s="101" t="str">
        <f>IF(tblLoan[[#This Row],[PMT NO]]&lt;&gt;"",SUM(INDEX(tblLoan[INTEREST],1,1):tblLoan[[#This Row],[INTEREST]]),"")</f>
        <v/>
      </c>
    </row>
    <row r="80" spans="1:10" x14ac:dyDescent="0.2">
      <c r="A80" s="97" t="str">
        <f>IF(LoanIsGood,IF(ROW()-ROW(tblLoan[[#Headers],[PMT NO]])&gt;ScheduledNumberOfPayments,"",ROW()-ROW(tblLoan[[#Headers],[PMT NO]])),"")</f>
        <v/>
      </c>
      <c r="B80" s="98" t="str">
        <f>IF(tblLoan[[#This Row],[PMT NO]]&lt;&gt;"",EOMONTH(LoanStartDate,ROW(tblLoan[[#This Row],[PMT NO]])-ROW(tblLoan[[#Headers],[PMT NO]])-2)+DAY(LoanStartDate),"")</f>
        <v/>
      </c>
      <c r="C80" s="101" t="str">
        <f>IF(tblLoan[[#This Row],[PMT NO]]&lt;&gt;"",IF(ROW()-ROW(tblLoan[[#Headers],[BEGINNING BALANCE]])=1,LoanAmount,INDEX(tblLoan[ENDING BALANCE],ROW()-ROW(tblLoan[[#Headers],[BEGINNING BALANCE]])-1)),"")</f>
        <v/>
      </c>
      <c r="D80" s="101" t="str">
        <f>IF(tblLoan[[#This Row],[PMT NO]]&lt;&gt;"",ScheduledPayment,"")</f>
        <v/>
      </c>
      <c r="E80" s="101" t="str">
        <f>IF(tblLoan[[#This Row],[PMT NO]]&lt;&gt;"",IF(tblLoan[[#This Row],[SCHEDULED PAYMENT]]+ExtraPayments&lt;tblLoan[[#This Row],[BEGINNING BALANCE]],ExtraPayments,IF(tblLoan[[#This Row],[BEGINNING BALANCE]]-tblLoan[[#This Row],[SCHEDULED PAYMENT]]&gt;0,tblLoan[[#This Row],[BEGINNING BALANCE]]-tblLoan[[#This Row],[SCHEDULED PAYMENT]],0)),"")</f>
        <v/>
      </c>
      <c r="F80" s="101" t="str">
        <f>IF(tblLoan[[#This Row],[PMT NO]]&lt;&gt;"",IF(tblLoan[[#This Row],[SCHEDULED PAYMENT]]+tblLoan[[#This Row],[EXTRA PAYMENT]]&lt;=tblLoan[[#This Row],[BEGINNING BALANCE]],tblLoan[[#This Row],[SCHEDULED PAYMENT]]+tblLoan[[#This Row],[EXTRA PAYMENT]],tblLoan[[#This Row],[BEGINNING BALANCE]]),"")</f>
        <v/>
      </c>
      <c r="G80" s="101" t="str">
        <f>IF(tblLoan[[#This Row],[PMT NO]]&lt;&gt;"",tblLoan[[#This Row],[TOTAL PAYMENT]]-tblLoan[[#This Row],[INTEREST]],"")</f>
        <v/>
      </c>
      <c r="H80" s="101" t="str">
        <f>IF(tblLoan[[#This Row],[PMT NO]]&lt;&gt;"",tblLoan[[#This Row],[BEGINNING BALANCE]]*(InterestRate/PaymentsPerYear),"")</f>
        <v/>
      </c>
      <c r="I80" s="101" t="str">
        <f>IF(tblLoan[[#This Row],[PMT NO]]&lt;&gt;"",IF(tblLoan[[#This Row],[SCHEDULED PAYMENT]]+tblLoan[[#This Row],[EXTRA PAYMENT]]&lt;=tblLoan[[#This Row],[BEGINNING BALANCE]],tblLoan[[#This Row],[BEGINNING BALANCE]]-tblLoan[[#This Row],[PRINCIPAL]],0),"")</f>
        <v/>
      </c>
      <c r="J80" s="101" t="str">
        <f>IF(tblLoan[[#This Row],[PMT NO]]&lt;&gt;"",SUM(INDEX(tblLoan[INTEREST],1,1):tblLoan[[#This Row],[INTEREST]]),"")</f>
        <v/>
      </c>
    </row>
    <row r="81" spans="1:10" x14ac:dyDescent="0.2">
      <c r="A81" s="97" t="str">
        <f>IF(LoanIsGood,IF(ROW()-ROW(tblLoan[[#Headers],[PMT NO]])&gt;ScheduledNumberOfPayments,"",ROW()-ROW(tblLoan[[#Headers],[PMT NO]])),"")</f>
        <v/>
      </c>
      <c r="B81" s="98" t="str">
        <f>IF(tblLoan[[#This Row],[PMT NO]]&lt;&gt;"",EOMONTH(LoanStartDate,ROW(tblLoan[[#This Row],[PMT NO]])-ROW(tblLoan[[#Headers],[PMT NO]])-2)+DAY(LoanStartDate),"")</f>
        <v/>
      </c>
      <c r="C81" s="101" t="str">
        <f>IF(tblLoan[[#This Row],[PMT NO]]&lt;&gt;"",IF(ROW()-ROW(tblLoan[[#Headers],[BEGINNING BALANCE]])=1,LoanAmount,INDEX(tblLoan[ENDING BALANCE],ROW()-ROW(tblLoan[[#Headers],[BEGINNING BALANCE]])-1)),"")</f>
        <v/>
      </c>
      <c r="D81" s="101" t="str">
        <f>IF(tblLoan[[#This Row],[PMT NO]]&lt;&gt;"",ScheduledPayment,"")</f>
        <v/>
      </c>
      <c r="E81" s="101" t="str">
        <f>IF(tblLoan[[#This Row],[PMT NO]]&lt;&gt;"",IF(tblLoan[[#This Row],[SCHEDULED PAYMENT]]+ExtraPayments&lt;tblLoan[[#This Row],[BEGINNING BALANCE]],ExtraPayments,IF(tblLoan[[#This Row],[BEGINNING BALANCE]]-tblLoan[[#This Row],[SCHEDULED PAYMENT]]&gt;0,tblLoan[[#This Row],[BEGINNING BALANCE]]-tblLoan[[#This Row],[SCHEDULED PAYMENT]],0)),"")</f>
        <v/>
      </c>
      <c r="F81" s="101" t="str">
        <f>IF(tblLoan[[#This Row],[PMT NO]]&lt;&gt;"",IF(tblLoan[[#This Row],[SCHEDULED PAYMENT]]+tblLoan[[#This Row],[EXTRA PAYMENT]]&lt;=tblLoan[[#This Row],[BEGINNING BALANCE]],tblLoan[[#This Row],[SCHEDULED PAYMENT]]+tblLoan[[#This Row],[EXTRA PAYMENT]],tblLoan[[#This Row],[BEGINNING BALANCE]]),"")</f>
        <v/>
      </c>
      <c r="G81" s="101" t="str">
        <f>IF(tblLoan[[#This Row],[PMT NO]]&lt;&gt;"",tblLoan[[#This Row],[TOTAL PAYMENT]]-tblLoan[[#This Row],[INTEREST]],"")</f>
        <v/>
      </c>
      <c r="H81" s="101" t="str">
        <f>IF(tblLoan[[#This Row],[PMT NO]]&lt;&gt;"",tblLoan[[#This Row],[BEGINNING BALANCE]]*(InterestRate/PaymentsPerYear),"")</f>
        <v/>
      </c>
      <c r="I81" s="101" t="str">
        <f>IF(tblLoan[[#This Row],[PMT NO]]&lt;&gt;"",IF(tblLoan[[#This Row],[SCHEDULED PAYMENT]]+tblLoan[[#This Row],[EXTRA PAYMENT]]&lt;=tblLoan[[#This Row],[BEGINNING BALANCE]],tblLoan[[#This Row],[BEGINNING BALANCE]]-tblLoan[[#This Row],[PRINCIPAL]],0),"")</f>
        <v/>
      </c>
      <c r="J81" s="101" t="str">
        <f>IF(tblLoan[[#This Row],[PMT NO]]&lt;&gt;"",SUM(INDEX(tblLoan[INTEREST],1,1):tblLoan[[#This Row],[INTEREST]]),"")</f>
        <v/>
      </c>
    </row>
    <row r="82" spans="1:10" x14ac:dyDescent="0.2">
      <c r="A82" s="97" t="str">
        <f>IF(LoanIsGood,IF(ROW()-ROW(tblLoan[[#Headers],[PMT NO]])&gt;ScheduledNumberOfPayments,"",ROW()-ROW(tblLoan[[#Headers],[PMT NO]])),"")</f>
        <v/>
      </c>
      <c r="B82" s="98" t="str">
        <f>IF(tblLoan[[#This Row],[PMT NO]]&lt;&gt;"",EOMONTH(LoanStartDate,ROW(tblLoan[[#This Row],[PMT NO]])-ROW(tblLoan[[#Headers],[PMT NO]])-2)+DAY(LoanStartDate),"")</f>
        <v/>
      </c>
      <c r="C82" s="101" t="str">
        <f>IF(tblLoan[[#This Row],[PMT NO]]&lt;&gt;"",IF(ROW()-ROW(tblLoan[[#Headers],[BEGINNING BALANCE]])=1,LoanAmount,INDEX(tblLoan[ENDING BALANCE],ROW()-ROW(tblLoan[[#Headers],[BEGINNING BALANCE]])-1)),"")</f>
        <v/>
      </c>
      <c r="D82" s="101" t="str">
        <f>IF(tblLoan[[#This Row],[PMT NO]]&lt;&gt;"",ScheduledPayment,"")</f>
        <v/>
      </c>
      <c r="E82" s="101" t="str">
        <f>IF(tblLoan[[#This Row],[PMT NO]]&lt;&gt;"",IF(tblLoan[[#This Row],[SCHEDULED PAYMENT]]+ExtraPayments&lt;tblLoan[[#This Row],[BEGINNING BALANCE]],ExtraPayments,IF(tblLoan[[#This Row],[BEGINNING BALANCE]]-tblLoan[[#This Row],[SCHEDULED PAYMENT]]&gt;0,tblLoan[[#This Row],[BEGINNING BALANCE]]-tblLoan[[#This Row],[SCHEDULED PAYMENT]],0)),"")</f>
        <v/>
      </c>
      <c r="F82" s="101" t="str">
        <f>IF(tblLoan[[#This Row],[PMT NO]]&lt;&gt;"",IF(tblLoan[[#This Row],[SCHEDULED PAYMENT]]+tblLoan[[#This Row],[EXTRA PAYMENT]]&lt;=tblLoan[[#This Row],[BEGINNING BALANCE]],tblLoan[[#This Row],[SCHEDULED PAYMENT]]+tblLoan[[#This Row],[EXTRA PAYMENT]],tblLoan[[#This Row],[BEGINNING BALANCE]]),"")</f>
        <v/>
      </c>
      <c r="G82" s="101" t="str">
        <f>IF(tblLoan[[#This Row],[PMT NO]]&lt;&gt;"",tblLoan[[#This Row],[TOTAL PAYMENT]]-tblLoan[[#This Row],[INTEREST]],"")</f>
        <v/>
      </c>
      <c r="H82" s="101" t="str">
        <f>IF(tblLoan[[#This Row],[PMT NO]]&lt;&gt;"",tblLoan[[#This Row],[BEGINNING BALANCE]]*(InterestRate/PaymentsPerYear),"")</f>
        <v/>
      </c>
      <c r="I82" s="101" t="str">
        <f>IF(tblLoan[[#This Row],[PMT NO]]&lt;&gt;"",IF(tblLoan[[#This Row],[SCHEDULED PAYMENT]]+tblLoan[[#This Row],[EXTRA PAYMENT]]&lt;=tblLoan[[#This Row],[BEGINNING BALANCE]],tblLoan[[#This Row],[BEGINNING BALANCE]]-tblLoan[[#This Row],[PRINCIPAL]],0),"")</f>
        <v/>
      </c>
      <c r="J82" s="101" t="str">
        <f>IF(tblLoan[[#This Row],[PMT NO]]&lt;&gt;"",SUM(INDEX(tblLoan[INTEREST],1,1):tblLoan[[#This Row],[INTEREST]]),"")</f>
        <v/>
      </c>
    </row>
    <row r="83" spans="1:10" x14ac:dyDescent="0.2">
      <c r="A83" s="97" t="str">
        <f>IF(LoanIsGood,IF(ROW()-ROW(tblLoan[[#Headers],[PMT NO]])&gt;ScheduledNumberOfPayments,"",ROW()-ROW(tblLoan[[#Headers],[PMT NO]])),"")</f>
        <v/>
      </c>
      <c r="B83" s="98" t="str">
        <f>IF(tblLoan[[#This Row],[PMT NO]]&lt;&gt;"",EOMONTH(LoanStartDate,ROW(tblLoan[[#This Row],[PMT NO]])-ROW(tblLoan[[#Headers],[PMT NO]])-2)+DAY(LoanStartDate),"")</f>
        <v/>
      </c>
      <c r="C83" s="101" t="str">
        <f>IF(tblLoan[[#This Row],[PMT NO]]&lt;&gt;"",IF(ROW()-ROW(tblLoan[[#Headers],[BEGINNING BALANCE]])=1,LoanAmount,INDEX(tblLoan[ENDING BALANCE],ROW()-ROW(tblLoan[[#Headers],[BEGINNING BALANCE]])-1)),"")</f>
        <v/>
      </c>
      <c r="D83" s="101" t="str">
        <f>IF(tblLoan[[#This Row],[PMT NO]]&lt;&gt;"",ScheduledPayment,"")</f>
        <v/>
      </c>
      <c r="E83" s="101" t="str">
        <f>IF(tblLoan[[#This Row],[PMT NO]]&lt;&gt;"",IF(tblLoan[[#This Row],[SCHEDULED PAYMENT]]+ExtraPayments&lt;tblLoan[[#This Row],[BEGINNING BALANCE]],ExtraPayments,IF(tblLoan[[#This Row],[BEGINNING BALANCE]]-tblLoan[[#This Row],[SCHEDULED PAYMENT]]&gt;0,tblLoan[[#This Row],[BEGINNING BALANCE]]-tblLoan[[#This Row],[SCHEDULED PAYMENT]],0)),"")</f>
        <v/>
      </c>
      <c r="F83" s="101" t="str">
        <f>IF(tblLoan[[#This Row],[PMT NO]]&lt;&gt;"",IF(tblLoan[[#This Row],[SCHEDULED PAYMENT]]+tblLoan[[#This Row],[EXTRA PAYMENT]]&lt;=tblLoan[[#This Row],[BEGINNING BALANCE]],tblLoan[[#This Row],[SCHEDULED PAYMENT]]+tblLoan[[#This Row],[EXTRA PAYMENT]],tblLoan[[#This Row],[BEGINNING BALANCE]]),"")</f>
        <v/>
      </c>
      <c r="G83" s="101" t="str">
        <f>IF(tblLoan[[#This Row],[PMT NO]]&lt;&gt;"",tblLoan[[#This Row],[TOTAL PAYMENT]]-tblLoan[[#This Row],[INTEREST]],"")</f>
        <v/>
      </c>
      <c r="H83" s="101" t="str">
        <f>IF(tblLoan[[#This Row],[PMT NO]]&lt;&gt;"",tblLoan[[#This Row],[BEGINNING BALANCE]]*(InterestRate/PaymentsPerYear),"")</f>
        <v/>
      </c>
      <c r="I83" s="101" t="str">
        <f>IF(tblLoan[[#This Row],[PMT NO]]&lt;&gt;"",IF(tblLoan[[#This Row],[SCHEDULED PAYMENT]]+tblLoan[[#This Row],[EXTRA PAYMENT]]&lt;=tblLoan[[#This Row],[BEGINNING BALANCE]],tblLoan[[#This Row],[BEGINNING BALANCE]]-tblLoan[[#This Row],[PRINCIPAL]],0),"")</f>
        <v/>
      </c>
      <c r="J83" s="101" t="str">
        <f>IF(tblLoan[[#This Row],[PMT NO]]&lt;&gt;"",SUM(INDEX(tblLoan[INTEREST],1,1):tblLoan[[#This Row],[INTEREST]]),"")</f>
        <v/>
      </c>
    </row>
    <row r="84" spans="1:10" x14ac:dyDescent="0.2">
      <c r="A84" s="97" t="str">
        <f>IF(LoanIsGood,IF(ROW()-ROW(tblLoan[[#Headers],[PMT NO]])&gt;ScheduledNumberOfPayments,"",ROW()-ROW(tblLoan[[#Headers],[PMT NO]])),"")</f>
        <v/>
      </c>
      <c r="B84" s="98" t="str">
        <f>IF(tblLoan[[#This Row],[PMT NO]]&lt;&gt;"",EOMONTH(LoanStartDate,ROW(tblLoan[[#This Row],[PMT NO]])-ROW(tblLoan[[#Headers],[PMT NO]])-2)+DAY(LoanStartDate),"")</f>
        <v/>
      </c>
      <c r="C84" s="101" t="str">
        <f>IF(tblLoan[[#This Row],[PMT NO]]&lt;&gt;"",IF(ROW()-ROW(tblLoan[[#Headers],[BEGINNING BALANCE]])=1,LoanAmount,INDEX(tblLoan[ENDING BALANCE],ROW()-ROW(tblLoan[[#Headers],[BEGINNING BALANCE]])-1)),"")</f>
        <v/>
      </c>
      <c r="D84" s="101" t="str">
        <f>IF(tblLoan[[#This Row],[PMT NO]]&lt;&gt;"",ScheduledPayment,"")</f>
        <v/>
      </c>
      <c r="E84" s="101" t="str">
        <f>IF(tblLoan[[#This Row],[PMT NO]]&lt;&gt;"",IF(tblLoan[[#This Row],[SCHEDULED PAYMENT]]+ExtraPayments&lt;tblLoan[[#This Row],[BEGINNING BALANCE]],ExtraPayments,IF(tblLoan[[#This Row],[BEGINNING BALANCE]]-tblLoan[[#This Row],[SCHEDULED PAYMENT]]&gt;0,tblLoan[[#This Row],[BEGINNING BALANCE]]-tblLoan[[#This Row],[SCHEDULED PAYMENT]],0)),"")</f>
        <v/>
      </c>
      <c r="F84" s="101" t="str">
        <f>IF(tblLoan[[#This Row],[PMT NO]]&lt;&gt;"",IF(tblLoan[[#This Row],[SCHEDULED PAYMENT]]+tblLoan[[#This Row],[EXTRA PAYMENT]]&lt;=tblLoan[[#This Row],[BEGINNING BALANCE]],tblLoan[[#This Row],[SCHEDULED PAYMENT]]+tblLoan[[#This Row],[EXTRA PAYMENT]],tblLoan[[#This Row],[BEGINNING BALANCE]]),"")</f>
        <v/>
      </c>
      <c r="G84" s="101" t="str">
        <f>IF(tblLoan[[#This Row],[PMT NO]]&lt;&gt;"",tblLoan[[#This Row],[TOTAL PAYMENT]]-tblLoan[[#This Row],[INTEREST]],"")</f>
        <v/>
      </c>
      <c r="H84" s="101" t="str">
        <f>IF(tblLoan[[#This Row],[PMT NO]]&lt;&gt;"",tblLoan[[#This Row],[BEGINNING BALANCE]]*(InterestRate/PaymentsPerYear),"")</f>
        <v/>
      </c>
      <c r="I84" s="101" t="str">
        <f>IF(tblLoan[[#This Row],[PMT NO]]&lt;&gt;"",IF(tblLoan[[#This Row],[SCHEDULED PAYMENT]]+tblLoan[[#This Row],[EXTRA PAYMENT]]&lt;=tblLoan[[#This Row],[BEGINNING BALANCE]],tblLoan[[#This Row],[BEGINNING BALANCE]]-tblLoan[[#This Row],[PRINCIPAL]],0),"")</f>
        <v/>
      </c>
      <c r="J84" s="101" t="str">
        <f>IF(tblLoan[[#This Row],[PMT NO]]&lt;&gt;"",SUM(INDEX(tblLoan[INTEREST],1,1):tblLoan[[#This Row],[INTEREST]]),"")</f>
        <v/>
      </c>
    </row>
    <row r="85" spans="1:10" x14ac:dyDescent="0.2">
      <c r="A85" s="97" t="str">
        <f>IF(LoanIsGood,IF(ROW()-ROW(tblLoan[[#Headers],[PMT NO]])&gt;ScheduledNumberOfPayments,"",ROW()-ROW(tblLoan[[#Headers],[PMT NO]])),"")</f>
        <v/>
      </c>
      <c r="B85" s="98" t="str">
        <f>IF(tblLoan[[#This Row],[PMT NO]]&lt;&gt;"",EOMONTH(LoanStartDate,ROW(tblLoan[[#This Row],[PMT NO]])-ROW(tblLoan[[#Headers],[PMT NO]])-2)+DAY(LoanStartDate),"")</f>
        <v/>
      </c>
      <c r="C85" s="101" t="str">
        <f>IF(tblLoan[[#This Row],[PMT NO]]&lt;&gt;"",IF(ROW()-ROW(tblLoan[[#Headers],[BEGINNING BALANCE]])=1,LoanAmount,INDEX(tblLoan[ENDING BALANCE],ROW()-ROW(tblLoan[[#Headers],[BEGINNING BALANCE]])-1)),"")</f>
        <v/>
      </c>
      <c r="D85" s="101" t="str">
        <f>IF(tblLoan[[#This Row],[PMT NO]]&lt;&gt;"",ScheduledPayment,"")</f>
        <v/>
      </c>
      <c r="E85" s="101" t="str">
        <f>IF(tblLoan[[#This Row],[PMT NO]]&lt;&gt;"",IF(tblLoan[[#This Row],[SCHEDULED PAYMENT]]+ExtraPayments&lt;tblLoan[[#This Row],[BEGINNING BALANCE]],ExtraPayments,IF(tblLoan[[#This Row],[BEGINNING BALANCE]]-tblLoan[[#This Row],[SCHEDULED PAYMENT]]&gt;0,tblLoan[[#This Row],[BEGINNING BALANCE]]-tblLoan[[#This Row],[SCHEDULED PAYMENT]],0)),"")</f>
        <v/>
      </c>
      <c r="F85" s="101" t="str">
        <f>IF(tblLoan[[#This Row],[PMT NO]]&lt;&gt;"",IF(tblLoan[[#This Row],[SCHEDULED PAYMENT]]+tblLoan[[#This Row],[EXTRA PAYMENT]]&lt;=tblLoan[[#This Row],[BEGINNING BALANCE]],tblLoan[[#This Row],[SCHEDULED PAYMENT]]+tblLoan[[#This Row],[EXTRA PAYMENT]],tblLoan[[#This Row],[BEGINNING BALANCE]]),"")</f>
        <v/>
      </c>
      <c r="G85" s="101" t="str">
        <f>IF(tblLoan[[#This Row],[PMT NO]]&lt;&gt;"",tblLoan[[#This Row],[TOTAL PAYMENT]]-tblLoan[[#This Row],[INTEREST]],"")</f>
        <v/>
      </c>
      <c r="H85" s="101" t="str">
        <f>IF(tblLoan[[#This Row],[PMT NO]]&lt;&gt;"",tblLoan[[#This Row],[BEGINNING BALANCE]]*(InterestRate/PaymentsPerYear),"")</f>
        <v/>
      </c>
      <c r="I85" s="101" t="str">
        <f>IF(tblLoan[[#This Row],[PMT NO]]&lt;&gt;"",IF(tblLoan[[#This Row],[SCHEDULED PAYMENT]]+tblLoan[[#This Row],[EXTRA PAYMENT]]&lt;=tblLoan[[#This Row],[BEGINNING BALANCE]],tblLoan[[#This Row],[BEGINNING BALANCE]]-tblLoan[[#This Row],[PRINCIPAL]],0),"")</f>
        <v/>
      </c>
      <c r="J85" s="101" t="str">
        <f>IF(tblLoan[[#This Row],[PMT NO]]&lt;&gt;"",SUM(INDEX(tblLoan[INTEREST],1,1):tblLoan[[#This Row],[INTEREST]]),"")</f>
        <v/>
      </c>
    </row>
    <row r="86" spans="1:10" x14ac:dyDescent="0.2">
      <c r="A86" s="97" t="str">
        <f>IF(LoanIsGood,IF(ROW()-ROW(tblLoan[[#Headers],[PMT NO]])&gt;ScheduledNumberOfPayments,"",ROW()-ROW(tblLoan[[#Headers],[PMT NO]])),"")</f>
        <v/>
      </c>
      <c r="B86" s="98" t="str">
        <f>IF(tblLoan[[#This Row],[PMT NO]]&lt;&gt;"",EOMONTH(LoanStartDate,ROW(tblLoan[[#This Row],[PMT NO]])-ROW(tblLoan[[#Headers],[PMT NO]])-2)+DAY(LoanStartDate),"")</f>
        <v/>
      </c>
      <c r="C86" s="101" t="str">
        <f>IF(tblLoan[[#This Row],[PMT NO]]&lt;&gt;"",IF(ROW()-ROW(tblLoan[[#Headers],[BEGINNING BALANCE]])=1,LoanAmount,INDEX(tblLoan[ENDING BALANCE],ROW()-ROW(tblLoan[[#Headers],[BEGINNING BALANCE]])-1)),"")</f>
        <v/>
      </c>
      <c r="D86" s="101" t="str">
        <f>IF(tblLoan[[#This Row],[PMT NO]]&lt;&gt;"",ScheduledPayment,"")</f>
        <v/>
      </c>
      <c r="E86" s="101" t="str">
        <f>IF(tblLoan[[#This Row],[PMT NO]]&lt;&gt;"",IF(tblLoan[[#This Row],[SCHEDULED PAYMENT]]+ExtraPayments&lt;tblLoan[[#This Row],[BEGINNING BALANCE]],ExtraPayments,IF(tblLoan[[#This Row],[BEGINNING BALANCE]]-tblLoan[[#This Row],[SCHEDULED PAYMENT]]&gt;0,tblLoan[[#This Row],[BEGINNING BALANCE]]-tblLoan[[#This Row],[SCHEDULED PAYMENT]],0)),"")</f>
        <v/>
      </c>
      <c r="F86" s="101" t="str">
        <f>IF(tblLoan[[#This Row],[PMT NO]]&lt;&gt;"",IF(tblLoan[[#This Row],[SCHEDULED PAYMENT]]+tblLoan[[#This Row],[EXTRA PAYMENT]]&lt;=tblLoan[[#This Row],[BEGINNING BALANCE]],tblLoan[[#This Row],[SCHEDULED PAYMENT]]+tblLoan[[#This Row],[EXTRA PAYMENT]],tblLoan[[#This Row],[BEGINNING BALANCE]]),"")</f>
        <v/>
      </c>
      <c r="G86" s="101" t="str">
        <f>IF(tblLoan[[#This Row],[PMT NO]]&lt;&gt;"",tblLoan[[#This Row],[TOTAL PAYMENT]]-tblLoan[[#This Row],[INTEREST]],"")</f>
        <v/>
      </c>
      <c r="H86" s="101" t="str">
        <f>IF(tblLoan[[#This Row],[PMT NO]]&lt;&gt;"",tblLoan[[#This Row],[BEGINNING BALANCE]]*(InterestRate/PaymentsPerYear),"")</f>
        <v/>
      </c>
      <c r="I86" s="101" t="str">
        <f>IF(tblLoan[[#This Row],[PMT NO]]&lt;&gt;"",IF(tblLoan[[#This Row],[SCHEDULED PAYMENT]]+tblLoan[[#This Row],[EXTRA PAYMENT]]&lt;=tblLoan[[#This Row],[BEGINNING BALANCE]],tblLoan[[#This Row],[BEGINNING BALANCE]]-tblLoan[[#This Row],[PRINCIPAL]],0),"")</f>
        <v/>
      </c>
      <c r="J86" s="101" t="str">
        <f>IF(tblLoan[[#This Row],[PMT NO]]&lt;&gt;"",SUM(INDEX(tblLoan[INTEREST],1,1):tblLoan[[#This Row],[INTEREST]]),"")</f>
        <v/>
      </c>
    </row>
    <row r="87" spans="1:10" x14ac:dyDescent="0.2">
      <c r="A87" s="97" t="str">
        <f>IF(LoanIsGood,IF(ROW()-ROW(tblLoan[[#Headers],[PMT NO]])&gt;ScheduledNumberOfPayments,"",ROW()-ROW(tblLoan[[#Headers],[PMT NO]])),"")</f>
        <v/>
      </c>
      <c r="B87" s="98" t="str">
        <f>IF(tblLoan[[#This Row],[PMT NO]]&lt;&gt;"",EOMONTH(LoanStartDate,ROW(tblLoan[[#This Row],[PMT NO]])-ROW(tblLoan[[#Headers],[PMT NO]])-2)+DAY(LoanStartDate),"")</f>
        <v/>
      </c>
      <c r="C87" s="101" t="str">
        <f>IF(tblLoan[[#This Row],[PMT NO]]&lt;&gt;"",IF(ROW()-ROW(tblLoan[[#Headers],[BEGINNING BALANCE]])=1,LoanAmount,INDEX(tblLoan[ENDING BALANCE],ROW()-ROW(tblLoan[[#Headers],[BEGINNING BALANCE]])-1)),"")</f>
        <v/>
      </c>
      <c r="D87" s="101" t="str">
        <f>IF(tblLoan[[#This Row],[PMT NO]]&lt;&gt;"",ScheduledPayment,"")</f>
        <v/>
      </c>
      <c r="E87" s="101" t="str">
        <f>IF(tblLoan[[#This Row],[PMT NO]]&lt;&gt;"",IF(tblLoan[[#This Row],[SCHEDULED PAYMENT]]+ExtraPayments&lt;tblLoan[[#This Row],[BEGINNING BALANCE]],ExtraPayments,IF(tblLoan[[#This Row],[BEGINNING BALANCE]]-tblLoan[[#This Row],[SCHEDULED PAYMENT]]&gt;0,tblLoan[[#This Row],[BEGINNING BALANCE]]-tblLoan[[#This Row],[SCHEDULED PAYMENT]],0)),"")</f>
        <v/>
      </c>
      <c r="F87" s="101" t="str">
        <f>IF(tblLoan[[#This Row],[PMT NO]]&lt;&gt;"",IF(tblLoan[[#This Row],[SCHEDULED PAYMENT]]+tblLoan[[#This Row],[EXTRA PAYMENT]]&lt;=tblLoan[[#This Row],[BEGINNING BALANCE]],tblLoan[[#This Row],[SCHEDULED PAYMENT]]+tblLoan[[#This Row],[EXTRA PAYMENT]],tblLoan[[#This Row],[BEGINNING BALANCE]]),"")</f>
        <v/>
      </c>
      <c r="G87" s="101" t="str">
        <f>IF(tblLoan[[#This Row],[PMT NO]]&lt;&gt;"",tblLoan[[#This Row],[TOTAL PAYMENT]]-tblLoan[[#This Row],[INTEREST]],"")</f>
        <v/>
      </c>
      <c r="H87" s="101" t="str">
        <f>IF(tblLoan[[#This Row],[PMT NO]]&lt;&gt;"",tblLoan[[#This Row],[BEGINNING BALANCE]]*(InterestRate/PaymentsPerYear),"")</f>
        <v/>
      </c>
      <c r="I87" s="101" t="str">
        <f>IF(tblLoan[[#This Row],[PMT NO]]&lt;&gt;"",IF(tblLoan[[#This Row],[SCHEDULED PAYMENT]]+tblLoan[[#This Row],[EXTRA PAYMENT]]&lt;=tblLoan[[#This Row],[BEGINNING BALANCE]],tblLoan[[#This Row],[BEGINNING BALANCE]]-tblLoan[[#This Row],[PRINCIPAL]],0),"")</f>
        <v/>
      </c>
      <c r="J87" s="101" t="str">
        <f>IF(tblLoan[[#This Row],[PMT NO]]&lt;&gt;"",SUM(INDEX(tblLoan[INTEREST],1,1):tblLoan[[#This Row],[INTEREST]]),"")</f>
        <v/>
      </c>
    </row>
    <row r="88" spans="1:10" x14ac:dyDescent="0.2">
      <c r="A88" s="97" t="str">
        <f>IF(LoanIsGood,IF(ROW()-ROW(tblLoan[[#Headers],[PMT NO]])&gt;ScheduledNumberOfPayments,"",ROW()-ROW(tblLoan[[#Headers],[PMT NO]])),"")</f>
        <v/>
      </c>
      <c r="B88" s="98" t="str">
        <f>IF(tblLoan[[#This Row],[PMT NO]]&lt;&gt;"",EOMONTH(LoanStartDate,ROW(tblLoan[[#This Row],[PMT NO]])-ROW(tblLoan[[#Headers],[PMT NO]])-2)+DAY(LoanStartDate),"")</f>
        <v/>
      </c>
      <c r="C88" s="101" t="str">
        <f>IF(tblLoan[[#This Row],[PMT NO]]&lt;&gt;"",IF(ROW()-ROW(tblLoan[[#Headers],[BEGINNING BALANCE]])=1,LoanAmount,INDEX(tblLoan[ENDING BALANCE],ROW()-ROW(tblLoan[[#Headers],[BEGINNING BALANCE]])-1)),"")</f>
        <v/>
      </c>
      <c r="D88" s="101" t="str">
        <f>IF(tblLoan[[#This Row],[PMT NO]]&lt;&gt;"",ScheduledPayment,"")</f>
        <v/>
      </c>
      <c r="E88" s="101" t="str">
        <f>IF(tblLoan[[#This Row],[PMT NO]]&lt;&gt;"",IF(tblLoan[[#This Row],[SCHEDULED PAYMENT]]+ExtraPayments&lt;tblLoan[[#This Row],[BEGINNING BALANCE]],ExtraPayments,IF(tblLoan[[#This Row],[BEGINNING BALANCE]]-tblLoan[[#This Row],[SCHEDULED PAYMENT]]&gt;0,tblLoan[[#This Row],[BEGINNING BALANCE]]-tblLoan[[#This Row],[SCHEDULED PAYMENT]],0)),"")</f>
        <v/>
      </c>
      <c r="F88" s="101" t="str">
        <f>IF(tblLoan[[#This Row],[PMT NO]]&lt;&gt;"",IF(tblLoan[[#This Row],[SCHEDULED PAYMENT]]+tblLoan[[#This Row],[EXTRA PAYMENT]]&lt;=tblLoan[[#This Row],[BEGINNING BALANCE]],tblLoan[[#This Row],[SCHEDULED PAYMENT]]+tblLoan[[#This Row],[EXTRA PAYMENT]],tblLoan[[#This Row],[BEGINNING BALANCE]]),"")</f>
        <v/>
      </c>
      <c r="G88" s="101" t="str">
        <f>IF(tblLoan[[#This Row],[PMT NO]]&lt;&gt;"",tblLoan[[#This Row],[TOTAL PAYMENT]]-tblLoan[[#This Row],[INTEREST]],"")</f>
        <v/>
      </c>
      <c r="H88" s="101" t="str">
        <f>IF(tblLoan[[#This Row],[PMT NO]]&lt;&gt;"",tblLoan[[#This Row],[BEGINNING BALANCE]]*(InterestRate/PaymentsPerYear),"")</f>
        <v/>
      </c>
      <c r="I88" s="101" t="str">
        <f>IF(tblLoan[[#This Row],[PMT NO]]&lt;&gt;"",IF(tblLoan[[#This Row],[SCHEDULED PAYMENT]]+tblLoan[[#This Row],[EXTRA PAYMENT]]&lt;=tblLoan[[#This Row],[BEGINNING BALANCE]],tblLoan[[#This Row],[BEGINNING BALANCE]]-tblLoan[[#This Row],[PRINCIPAL]],0),"")</f>
        <v/>
      </c>
      <c r="J88" s="101" t="str">
        <f>IF(tblLoan[[#This Row],[PMT NO]]&lt;&gt;"",SUM(INDEX(tblLoan[INTEREST],1,1):tblLoan[[#This Row],[INTEREST]]),"")</f>
        <v/>
      </c>
    </row>
    <row r="89" spans="1:10" x14ac:dyDescent="0.2">
      <c r="A89" s="97" t="str">
        <f>IF(LoanIsGood,IF(ROW()-ROW(tblLoan[[#Headers],[PMT NO]])&gt;ScheduledNumberOfPayments,"",ROW()-ROW(tblLoan[[#Headers],[PMT NO]])),"")</f>
        <v/>
      </c>
      <c r="B89" s="98" t="str">
        <f>IF(tblLoan[[#This Row],[PMT NO]]&lt;&gt;"",EOMONTH(LoanStartDate,ROW(tblLoan[[#This Row],[PMT NO]])-ROW(tblLoan[[#Headers],[PMT NO]])-2)+DAY(LoanStartDate),"")</f>
        <v/>
      </c>
      <c r="C89" s="101" t="str">
        <f>IF(tblLoan[[#This Row],[PMT NO]]&lt;&gt;"",IF(ROW()-ROW(tblLoan[[#Headers],[BEGINNING BALANCE]])=1,LoanAmount,INDEX(tblLoan[ENDING BALANCE],ROW()-ROW(tblLoan[[#Headers],[BEGINNING BALANCE]])-1)),"")</f>
        <v/>
      </c>
      <c r="D89" s="101" t="str">
        <f>IF(tblLoan[[#This Row],[PMT NO]]&lt;&gt;"",ScheduledPayment,"")</f>
        <v/>
      </c>
      <c r="E89" s="101" t="str">
        <f>IF(tblLoan[[#This Row],[PMT NO]]&lt;&gt;"",IF(tblLoan[[#This Row],[SCHEDULED PAYMENT]]+ExtraPayments&lt;tblLoan[[#This Row],[BEGINNING BALANCE]],ExtraPayments,IF(tblLoan[[#This Row],[BEGINNING BALANCE]]-tblLoan[[#This Row],[SCHEDULED PAYMENT]]&gt;0,tblLoan[[#This Row],[BEGINNING BALANCE]]-tblLoan[[#This Row],[SCHEDULED PAYMENT]],0)),"")</f>
        <v/>
      </c>
      <c r="F89" s="101" t="str">
        <f>IF(tblLoan[[#This Row],[PMT NO]]&lt;&gt;"",IF(tblLoan[[#This Row],[SCHEDULED PAYMENT]]+tblLoan[[#This Row],[EXTRA PAYMENT]]&lt;=tblLoan[[#This Row],[BEGINNING BALANCE]],tblLoan[[#This Row],[SCHEDULED PAYMENT]]+tblLoan[[#This Row],[EXTRA PAYMENT]],tblLoan[[#This Row],[BEGINNING BALANCE]]),"")</f>
        <v/>
      </c>
      <c r="G89" s="101" t="str">
        <f>IF(tblLoan[[#This Row],[PMT NO]]&lt;&gt;"",tblLoan[[#This Row],[TOTAL PAYMENT]]-tblLoan[[#This Row],[INTEREST]],"")</f>
        <v/>
      </c>
      <c r="H89" s="101" t="str">
        <f>IF(tblLoan[[#This Row],[PMT NO]]&lt;&gt;"",tblLoan[[#This Row],[BEGINNING BALANCE]]*(InterestRate/PaymentsPerYear),"")</f>
        <v/>
      </c>
      <c r="I89" s="101" t="str">
        <f>IF(tblLoan[[#This Row],[PMT NO]]&lt;&gt;"",IF(tblLoan[[#This Row],[SCHEDULED PAYMENT]]+tblLoan[[#This Row],[EXTRA PAYMENT]]&lt;=tblLoan[[#This Row],[BEGINNING BALANCE]],tblLoan[[#This Row],[BEGINNING BALANCE]]-tblLoan[[#This Row],[PRINCIPAL]],0),"")</f>
        <v/>
      </c>
      <c r="J89" s="101" t="str">
        <f>IF(tblLoan[[#This Row],[PMT NO]]&lt;&gt;"",SUM(INDEX(tblLoan[INTEREST],1,1):tblLoan[[#This Row],[INTEREST]]),"")</f>
        <v/>
      </c>
    </row>
    <row r="90" spans="1:10" x14ac:dyDescent="0.2">
      <c r="A90" s="97" t="str">
        <f>IF(LoanIsGood,IF(ROW()-ROW(tblLoan[[#Headers],[PMT NO]])&gt;ScheduledNumberOfPayments,"",ROW()-ROW(tblLoan[[#Headers],[PMT NO]])),"")</f>
        <v/>
      </c>
      <c r="B90" s="98" t="str">
        <f>IF(tblLoan[[#This Row],[PMT NO]]&lt;&gt;"",EOMONTH(LoanStartDate,ROW(tblLoan[[#This Row],[PMT NO]])-ROW(tblLoan[[#Headers],[PMT NO]])-2)+DAY(LoanStartDate),"")</f>
        <v/>
      </c>
      <c r="C90" s="101" t="str">
        <f>IF(tblLoan[[#This Row],[PMT NO]]&lt;&gt;"",IF(ROW()-ROW(tblLoan[[#Headers],[BEGINNING BALANCE]])=1,LoanAmount,INDEX(tblLoan[ENDING BALANCE],ROW()-ROW(tblLoan[[#Headers],[BEGINNING BALANCE]])-1)),"")</f>
        <v/>
      </c>
      <c r="D90" s="101" t="str">
        <f>IF(tblLoan[[#This Row],[PMT NO]]&lt;&gt;"",ScheduledPayment,"")</f>
        <v/>
      </c>
      <c r="E90" s="101" t="str">
        <f>IF(tblLoan[[#This Row],[PMT NO]]&lt;&gt;"",IF(tblLoan[[#This Row],[SCHEDULED PAYMENT]]+ExtraPayments&lt;tblLoan[[#This Row],[BEGINNING BALANCE]],ExtraPayments,IF(tblLoan[[#This Row],[BEGINNING BALANCE]]-tblLoan[[#This Row],[SCHEDULED PAYMENT]]&gt;0,tblLoan[[#This Row],[BEGINNING BALANCE]]-tblLoan[[#This Row],[SCHEDULED PAYMENT]],0)),"")</f>
        <v/>
      </c>
      <c r="F90" s="101" t="str">
        <f>IF(tblLoan[[#This Row],[PMT NO]]&lt;&gt;"",IF(tblLoan[[#This Row],[SCHEDULED PAYMENT]]+tblLoan[[#This Row],[EXTRA PAYMENT]]&lt;=tblLoan[[#This Row],[BEGINNING BALANCE]],tblLoan[[#This Row],[SCHEDULED PAYMENT]]+tblLoan[[#This Row],[EXTRA PAYMENT]],tblLoan[[#This Row],[BEGINNING BALANCE]]),"")</f>
        <v/>
      </c>
      <c r="G90" s="101" t="str">
        <f>IF(tblLoan[[#This Row],[PMT NO]]&lt;&gt;"",tblLoan[[#This Row],[TOTAL PAYMENT]]-tblLoan[[#This Row],[INTEREST]],"")</f>
        <v/>
      </c>
      <c r="H90" s="101" t="str">
        <f>IF(tblLoan[[#This Row],[PMT NO]]&lt;&gt;"",tblLoan[[#This Row],[BEGINNING BALANCE]]*(InterestRate/PaymentsPerYear),"")</f>
        <v/>
      </c>
      <c r="I90" s="101" t="str">
        <f>IF(tblLoan[[#This Row],[PMT NO]]&lt;&gt;"",IF(tblLoan[[#This Row],[SCHEDULED PAYMENT]]+tblLoan[[#This Row],[EXTRA PAYMENT]]&lt;=tblLoan[[#This Row],[BEGINNING BALANCE]],tblLoan[[#This Row],[BEGINNING BALANCE]]-tblLoan[[#This Row],[PRINCIPAL]],0),"")</f>
        <v/>
      </c>
      <c r="J90" s="101" t="str">
        <f>IF(tblLoan[[#This Row],[PMT NO]]&lt;&gt;"",SUM(INDEX(tblLoan[INTEREST],1,1):tblLoan[[#This Row],[INTEREST]]),"")</f>
        <v/>
      </c>
    </row>
    <row r="91" spans="1:10" x14ac:dyDescent="0.2">
      <c r="A91" s="97" t="str">
        <f>IF(LoanIsGood,IF(ROW()-ROW(tblLoan[[#Headers],[PMT NO]])&gt;ScheduledNumberOfPayments,"",ROW()-ROW(tblLoan[[#Headers],[PMT NO]])),"")</f>
        <v/>
      </c>
      <c r="B91" s="98" t="str">
        <f>IF(tblLoan[[#This Row],[PMT NO]]&lt;&gt;"",EOMONTH(LoanStartDate,ROW(tblLoan[[#This Row],[PMT NO]])-ROW(tblLoan[[#Headers],[PMT NO]])-2)+DAY(LoanStartDate),"")</f>
        <v/>
      </c>
      <c r="C91" s="101" t="str">
        <f>IF(tblLoan[[#This Row],[PMT NO]]&lt;&gt;"",IF(ROW()-ROW(tblLoan[[#Headers],[BEGINNING BALANCE]])=1,LoanAmount,INDEX(tblLoan[ENDING BALANCE],ROW()-ROW(tblLoan[[#Headers],[BEGINNING BALANCE]])-1)),"")</f>
        <v/>
      </c>
      <c r="D91" s="101" t="str">
        <f>IF(tblLoan[[#This Row],[PMT NO]]&lt;&gt;"",ScheduledPayment,"")</f>
        <v/>
      </c>
      <c r="E91" s="101" t="str">
        <f>IF(tblLoan[[#This Row],[PMT NO]]&lt;&gt;"",IF(tblLoan[[#This Row],[SCHEDULED PAYMENT]]+ExtraPayments&lt;tblLoan[[#This Row],[BEGINNING BALANCE]],ExtraPayments,IF(tblLoan[[#This Row],[BEGINNING BALANCE]]-tblLoan[[#This Row],[SCHEDULED PAYMENT]]&gt;0,tblLoan[[#This Row],[BEGINNING BALANCE]]-tblLoan[[#This Row],[SCHEDULED PAYMENT]],0)),"")</f>
        <v/>
      </c>
      <c r="F91" s="101" t="str">
        <f>IF(tblLoan[[#This Row],[PMT NO]]&lt;&gt;"",IF(tblLoan[[#This Row],[SCHEDULED PAYMENT]]+tblLoan[[#This Row],[EXTRA PAYMENT]]&lt;=tblLoan[[#This Row],[BEGINNING BALANCE]],tblLoan[[#This Row],[SCHEDULED PAYMENT]]+tblLoan[[#This Row],[EXTRA PAYMENT]],tblLoan[[#This Row],[BEGINNING BALANCE]]),"")</f>
        <v/>
      </c>
      <c r="G91" s="101" t="str">
        <f>IF(tblLoan[[#This Row],[PMT NO]]&lt;&gt;"",tblLoan[[#This Row],[TOTAL PAYMENT]]-tblLoan[[#This Row],[INTEREST]],"")</f>
        <v/>
      </c>
      <c r="H91" s="101" t="str">
        <f>IF(tblLoan[[#This Row],[PMT NO]]&lt;&gt;"",tblLoan[[#This Row],[BEGINNING BALANCE]]*(InterestRate/PaymentsPerYear),"")</f>
        <v/>
      </c>
      <c r="I91" s="101" t="str">
        <f>IF(tblLoan[[#This Row],[PMT NO]]&lt;&gt;"",IF(tblLoan[[#This Row],[SCHEDULED PAYMENT]]+tblLoan[[#This Row],[EXTRA PAYMENT]]&lt;=tblLoan[[#This Row],[BEGINNING BALANCE]],tblLoan[[#This Row],[BEGINNING BALANCE]]-tblLoan[[#This Row],[PRINCIPAL]],0),"")</f>
        <v/>
      </c>
      <c r="J91" s="101" t="str">
        <f>IF(tblLoan[[#This Row],[PMT NO]]&lt;&gt;"",SUM(INDEX(tblLoan[INTEREST],1,1):tblLoan[[#This Row],[INTEREST]]),"")</f>
        <v/>
      </c>
    </row>
    <row r="92" spans="1:10" x14ac:dyDescent="0.2">
      <c r="A92" s="97" t="str">
        <f>IF(LoanIsGood,IF(ROW()-ROW(tblLoan[[#Headers],[PMT NO]])&gt;ScheduledNumberOfPayments,"",ROW()-ROW(tblLoan[[#Headers],[PMT NO]])),"")</f>
        <v/>
      </c>
      <c r="B92" s="98" t="str">
        <f>IF(tblLoan[[#This Row],[PMT NO]]&lt;&gt;"",EOMONTH(LoanStartDate,ROW(tblLoan[[#This Row],[PMT NO]])-ROW(tblLoan[[#Headers],[PMT NO]])-2)+DAY(LoanStartDate),"")</f>
        <v/>
      </c>
      <c r="C92" s="101" t="str">
        <f>IF(tblLoan[[#This Row],[PMT NO]]&lt;&gt;"",IF(ROW()-ROW(tblLoan[[#Headers],[BEGINNING BALANCE]])=1,LoanAmount,INDEX(tblLoan[ENDING BALANCE],ROW()-ROW(tblLoan[[#Headers],[BEGINNING BALANCE]])-1)),"")</f>
        <v/>
      </c>
      <c r="D92" s="101" t="str">
        <f>IF(tblLoan[[#This Row],[PMT NO]]&lt;&gt;"",ScheduledPayment,"")</f>
        <v/>
      </c>
      <c r="E92" s="101" t="str">
        <f>IF(tblLoan[[#This Row],[PMT NO]]&lt;&gt;"",IF(tblLoan[[#This Row],[SCHEDULED PAYMENT]]+ExtraPayments&lt;tblLoan[[#This Row],[BEGINNING BALANCE]],ExtraPayments,IF(tblLoan[[#This Row],[BEGINNING BALANCE]]-tblLoan[[#This Row],[SCHEDULED PAYMENT]]&gt;0,tblLoan[[#This Row],[BEGINNING BALANCE]]-tblLoan[[#This Row],[SCHEDULED PAYMENT]],0)),"")</f>
        <v/>
      </c>
      <c r="F92" s="101" t="str">
        <f>IF(tblLoan[[#This Row],[PMT NO]]&lt;&gt;"",IF(tblLoan[[#This Row],[SCHEDULED PAYMENT]]+tblLoan[[#This Row],[EXTRA PAYMENT]]&lt;=tblLoan[[#This Row],[BEGINNING BALANCE]],tblLoan[[#This Row],[SCHEDULED PAYMENT]]+tblLoan[[#This Row],[EXTRA PAYMENT]],tblLoan[[#This Row],[BEGINNING BALANCE]]),"")</f>
        <v/>
      </c>
      <c r="G92" s="101" t="str">
        <f>IF(tblLoan[[#This Row],[PMT NO]]&lt;&gt;"",tblLoan[[#This Row],[TOTAL PAYMENT]]-tblLoan[[#This Row],[INTEREST]],"")</f>
        <v/>
      </c>
      <c r="H92" s="101" t="str">
        <f>IF(tblLoan[[#This Row],[PMT NO]]&lt;&gt;"",tblLoan[[#This Row],[BEGINNING BALANCE]]*(InterestRate/PaymentsPerYear),"")</f>
        <v/>
      </c>
      <c r="I92" s="101" t="str">
        <f>IF(tblLoan[[#This Row],[PMT NO]]&lt;&gt;"",IF(tblLoan[[#This Row],[SCHEDULED PAYMENT]]+tblLoan[[#This Row],[EXTRA PAYMENT]]&lt;=tblLoan[[#This Row],[BEGINNING BALANCE]],tblLoan[[#This Row],[BEGINNING BALANCE]]-tblLoan[[#This Row],[PRINCIPAL]],0),"")</f>
        <v/>
      </c>
      <c r="J92" s="101" t="str">
        <f>IF(tblLoan[[#This Row],[PMT NO]]&lt;&gt;"",SUM(INDEX(tblLoan[INTEREST],1,1):tblLoan[[#This Row],[INTEREST]]),"")</f>
        <v/>
      </c>
    </row>
    <row r="93" spans="1:10" x14ac:dyDescent="0.2">
      <c r="A93" s="97" t="str">
        <f>IF(LoanIsGood,IF(ROW()-ROW(tblLoan[[#Headers],[PMT NO]])&gt;ScheduledNumberOfPayments,"",ROW()-ROW(tblLoan[[#Headers],[PMT NO]])),"")</f>
        <v/>
      </c>
      <c r="B93" s="98" t="str">
        <f>IF(tblLoan[[#This Row],[PMT NO]]&lt;&gt;"",EOMONTH(LoanStartDate,ROW(tblLoan[[#This Row],[PMT NO]])-ROW(tblLoan[[#Headers],[PMT NO]])-2)+DAY(LoanStartDate),"")</f>
        <v/>
      </c>
      <c r="C93" s="101" t="str">
        <f>IF(tblLoan[[#This Row],[PMT NO]]&lt;&gt;"",IF(ROW()-ROW(tblLoan[[#Headers],[BEGINNING BALANCE]])=1,LoanAmount,INDEX(tblLoan[ENDING BALANCE],ROW()-ROW(tblLoan[[#Headers],[BEGINNING BALANCE]])-1)),"")</f>
        <v/>
      </c>
      <c r="D93" s="101" t="str">
        <f>IF(tblLoan[[#This Row],[PMT NO]]&lt;&gt;"",ScheduledPayment,"")</f>
        <v/>
      </c>
      <c r="E93" s="101" t="str">
        <f>IF(tblLoan[[#This Row],[PMT NO]]&lt;&gt;"",IF(tblLoan[[#This Row],[SCHEDULED PAYMENT]]+ExtraPayments&lt;tblLoan[[#This Row],[BEGINNING BALANCE]],ExtraPayments,IF(tblLoan[[#This Row],[BEGINNING BALANCE]]-tblLoan[[#This Row],[SCHEDULED PAYMENT]]&gt;0,tblLoan[[#This Row],[BEGINNING BALANCE]]-tblLoan[[#This Row],[SCHEDULED PAYMENT]],0)),"")</f>
        <v/>
      </c>
      <c r="F93" s="101" t="str">
        <f>IF(tblLoan[[#This Row],[PMT NO]]&lt;&gt;"",IF(tblLoan[[#This Row],[SCHEDULED PAYMENT]]+tblLoan[[#This Row],[EXTRA PAYMENT]]&lt;=tblLoan[[#This Row],[BEGINNING BALANCE]],tblLoan[[#This Row],[SCHEDULED PAYMENT]]+tblLoan[[#This Row],[EXTRA PAYMENT]],tblLoan[[#This Row],[BEGINNING BALANCE]]),"")</f>
        <v/>
      </c>
      <c r="G93" s="101" t="str">
        <f>IF(tblLoan[[#This Row],[PMT NO]]&lt;&gt;"",tblLoan[[#This Row],[TOTAL PAYMENT]]-tblLoan[[#This Row],[INTEREST]],"")</f>
        <v/>
      </c>
      <c r="H93" s="101" t="str">
        <f>IF(tblLoan[[#This Row],[PMT NO]]&lt;&gt;"",tblLoan[[#This Row],[BEGINNING BALANCE]]*(InterestRate/PaymentsPerYear),"")</f>
        <v/>
      </c>
      <c r="I93" s="101" t="str">
        <f>IF(tblLoan[[#This Row],[PMT NO]]&lt;&gt;"",IF(tblLoan[[#This Row],[SCHEDULED PAYMENT]]+tblLoan[[#This Row],[EXTRA PAYMENT]]&lt;=tblLoan[[#This Row],[BEGINNING BALANCE]],tblLoan[[#This Row],[BEGINNING BALANCE]]-tblLoan[[#This Row],[PRINCIPAL]],0),"")</f>
        <v/>
      </c>
      <c r="J93" s="101" t="str">
        <f>IF(tblLoan[[#This Row],[PMT NO]]&lt;&gt;"",SUM(INDEX(tblLoan[INTEREST],1,1):tblLoan[[#This Row],[INTEREST]]),"")</f>
        <v/>
      </c>
    </row>
    <row r="94" spans="1:10" x14ac:dyDescent="0.2">
      <c r="A94" s="97" t="str">
        <f>IF(LoanIsGood,IF(ROW()-ROW(tblLoan[[#Headers],[PMT NO]])&gt;ScheduledNumberOfPayments,"",ROW()-ROW(tblLoan[[#Headers],[PMT NO]])),"")</f>
        <v/>
      </c>
      <c r="B94" s="98" t="str">
        <f>IF(tblLoan[[#This Row],[PMT NO]]&lt;&gt;"",EOMONTH(LoanStartDate,ROW(tblLoan[[#This Row],[PMT NO]])-ROW(tblLoan[[#Headers],[PMT NO]])-2)+DAY(LoanStartDate),"")</f>
        <v/>
      </c>
      <c r="C94" s="101" t="str">
        <f>IF(tblLoan[[#This Row],[PMT NO]]&lt;&gt;"",IF(ROW()-ROW(tblLoan[[#Headers],[BEGINNING BALANCE]])=1,LoanAmount,INDEX(tblLoan[ENDING BALANCE],ROW()-ROW(tblLoan[[#Headers],[BEGINNING BALANCE]])-1)),"")</f>
        <v/>
      </c>
      <c r="D94" s="101" t="str">
        <f>IF(tblLoan[[#This Row],[PMT NO]]&lt;&gt;"",ScheduledPayment,"")</f>
        <v/>
      </c>
      <c r="E94" s="101" t="str">
        <f>IF(tblLoan[[#This Row],[PMT NO]]&lt;&gt;"",IF(tblLoan[[#This Row],[SCHEDULED PAYMENT]]+ExtraPayments&lt;tblLoan[[#This Row],[BEGINNING BALANCE]],ExtraPayments,IF(tblLoan[[#This Row],[BEGINNING BALANCE]]-tblLoan[[#This Row],[SCHEDULED PAYMENT]]&gt;0,tblLoan[[#This Row],[BEGINNING BALANCE]]-tblLoan[[#This Row],[SCHEDULED PAYMENT]],0)),"")</f>
        <v/>
      </c>
      <c r="F94" s="101" t="str">
        <f>IF(tblLoan[[#This Row],[PMT NO]]&lt;&gt;"",IF(tblLoan[[#This Row],[SCHEDULED PAYMENT]]+tblLoan[[#This Row],[EXTRA PAYMENT]]&lt;=tblLoan[[#This Row],[BEGINNING BALANCE]],tblLoan[[#This Row],[SCHEDULED PAYMENT]]+tblLoan[[#This Row],[EXTRA PAYMENT]],tblLoan[[#This Row],[BEGINNING BALANCE]]),"")</f>
        <v/>
      </c>
      <c r="G94" s="101" t="str">
        <f>IF(tblLoan[[#This Row],[PMT NO]]&lt;&gt;"",tblLoan[[#This Row],[TOTAL PAYMENT]]-tblLoan[[#This Row],[INTEREST]],"")</f>
        <v/>
      </c>
      <c r="H94" s="101" t="str">
        <f>IF(tblLoan[[#This Row],[PMT NO]]&lt;&gt;"",tblLoan[[#This Row],[BEGINNING BALANCE]]*(InterestRate/PaymentsPerYear),"")</f>
        <v/>
      </c>
      <c r="I94" s="101" t="str">
        <f>IF(tblLoan[[#This Row],[PMT NO]]&lt;&gt;"",IF(tblLoan[[#This Row],[SCHEDULED PAYMENT]]+tblLoan[[#This Row],[EXTRA PAYMENT]]&lt;=tblLoan[[#This Row],[BEGINNING BALANCE]],tblLoan[[#This Row],[BEGINNING BALANCE]]-tblLoan[[#This Row],[PRINCIPAL]],0),"")</f>
        <v/>
      </c>
      <c r="J94" s="101" t="str">
        <f>IF(tblLoan[[#This Row],[PMT NO]]&lt;&gt;"",SUM(INDEX(tblLoan[INTEREST],1,1):tblLoan[[#This Row],[INTEREST]]),"")</f>
        <v/>
      </c>
    </row>
    <row r="95" spans="1:10" x14ac:dyDescent="0.2">
      <c r="A95" s="97" t="str">
        <f>IF(LoanIsGood,IF(ROW()-ROW(tblLoan[[#Headers],[PMT NO]])&gt;ScheduledNumberOfPayments,"",ROW()-ROW(tblLoan[[#Headers],[PMT NO]])),"")</f>
        <v/>
      </c>
      <c r="B95" s="98" t="str">
        <f>IF(tblLoan[[#This Row],[PMT NO]]&lt;&gt;"",EOMONTH(LoanStartDate,ROW(tblLoan[[#This Row],[PMT NO]])-ROW(tblLoan[[#Headers],[PMT NO]])-2)+DAY(LoanStartDate),"")</f>
        <v/>
      </c>
      <c r="C95" s="101" t="str">
        <f>IF(tblLoan[[#This Row],[PMT NO]]&lt;&gt;"",IF(ROW()-ROW(tblLoan[[#Headers],[BEGINNING BALANCE]])=1,LoanAmount,INDEX(tblLoan[ENDING BALANCE],ROW()-ROW(tblLoan[[#Headers],[BEGINNING BALANCE]])-1)),"")</f>
        <v/>
      </c>
      <c r="D95" s="101" t="str">
        <f>IF(tblLoan[[#This Row],[PMT NO]]&lt;&gt;"",ScheduledPayment,"")</f>
        <v/>
      </c>
      <c r="E95" s="101" t="str">
        <f>IF(tblLoan[[#This Row],[PMT NO]]&lt;&gt;"",IF(tblLoan[[#This Row],[SCHEDULED PAYMENT]]+ExtraPayments&lt;tblLoan[[#This Row],[BEGINNING BALANCE]],ExtraPayments,IF(tblLoan[[#This Row],[BEGINNING BALANCE]]-tblLoan[[#This Row],[SCHEDULED PAYMENT]]&gt;0,tblLoan[[#This Row],[BEGINNING BALANCE]]-tblLoan[[#This Row],[SCHEDULED PAYMENT]],0)),"")</f>
        <v/>
      </c>
      <c r="F95" s="101" t="str">
        <f>IF(tblLoan[[#This Row],[PMT NO]]&lt;&gt;"",IF(tblLoan[[#This Row],[SCHEDULED PAYMENT]]+tblLoan[[#This Row],[EXTRA PAYMENT]]&lt;=tblLoan[[#This Row],[BEGINNING BALANCE]],tblLoan[[#This Row],[SCHEDULED PAYMENT]]+tblLoan[[#This Row],[EXTRA PAYMENT]],tblLoan[[#This Row],[BEGINNING BALANCE]]),"")</f>
        <v/>
      </c>
      <c r="G95" s="101" t="str">
        <f>IF(tblLoan[[#This Row],[PMT NO]]&lt;&gt;"",tblLoan[[#This Row],[TOTAL PAYMENT]]-tblLoan[[#This Row],[INTEREST]],"")</f>
        <v/>
      </c>
      <c r="H95" s="101" t="str">
        <f>IF(tblLoan[[#This Row],[PMT NO]]&lt;&gt;"",tblLoan[[#This Row],[BEGINNING BALANCE]]*(InterestRate/PaymentsPerYear),"")</f>
        <v/>
      </c>
      <c r="I95" s="101" t="str">
        <f>IF(tblLoan[[#This Row],[PMT NO]]&lt;&gt;"",IF(tblLoan[[#This Row],[SCHEDULED PAYMENT]]+tblLoan[[#This Row],[EXTRA PAYMENT]]&lt;=tblLoan[[#This Row],[BEGINNING BALANCE]],tblLoan[[#This Row],[BEGINNING BALANCE]]-tblLoan[[#This Row],[PRINCIPAL]],0),"")</f>
        <v/>
      </c>
      <c r="J95" s="101" t="str">
        <f>IF(tblLoan[[#This Row],[PMT NO]]&lt;&gt;"",SUM(INDEX(tblLoan[INTEREST],1,1):tblLoan[[#This Row],[INTEREST]]),"")</f>
        <v/>
      </c>
    </row>
    <row r="96" spans="1:10" x14ac:dyDescent="0.2">
      <c r="A96" s="97" t="str">
        <f>IF(LoanIsGood,IF(ROW()-ROW(tblLoan[[#Headers],[PMT NO]])&gt;ScheduledNumberOfPayments,"",ROW()-ROW(tblLoan[[#Headers],[PMT NO]])),"")</f>
        <v/>
      </c>
      <c r="B96" s="98" t="str">
        <f>IF(tblLoan[[#This Row],[PMT NO]]&lt;&gt;"",EOMONTH(LoanStartDate,ROW(tblLoan[[#This Row],[PMT NO]])-ROW(tblLoan[[#Headers],[PMT NO]])-2)+DAY(LoanStartDate),"")</f>
        <v/>
      </c>
      <c r="C96" s="101" t="str">
        <f>IF(tblLoan[[#This Row],[PMT NO]]&lt;&gt;"",IF(ROW()-ROW(tblLoan[[#Headers],[BEGINNING BALANCE]])=1,LoanAmount,INDEX(tblLoan[ENDING BALANCE],ROW()-ROW(tblLoan[[#Headers],[BEGINNING BALANCE]])-1)),"")</f>
        <v/>
      </c>
      <c r="D96" s="101" t="str">
        <f>IF(tblLoan[[#This Row],[PMT NO]]&lt;&gt;"",ScheduledPayment,"")</f>
        <v/>
      </c>
      <c r="E96" s="101" t="str">
        <f>IF(tblLoan[[#This Row],[PMT NO]]&lt;&gt;"",IF(tblLoan[[#This Row],[SCHEDULED PAYMENT]]+ExtraPayments&lt;tblLoan[[#This Row],[BEGINNING BALANCE]],ExtraPayments,IF(tblLoan[[#This Row],[BEGINNING BALANCE]]-tblLoan[[#This Row],[SCHEDULED PAYMENT]]&gt;0,tblLoan[[#This Row],[BEGINNING BALANCE]]-tblLoan[[#This Row],[SCHEDULED PAYMENT]],0)),"")</f>
        <v/>
      </c>
      <c r="F96" s="101" t="str">
        <f>IF(tblLoan[[#This Row],[PMT NO]]&lt;&gt;"",IF(tblLoan[[#This Row],[SCHEDULED PAYMENT]]+tblLoan[[#This Row],[EXTRA PAYMENT]]&lt;=tblLoan[[#This Row],[BEGINNING BALANCE]],tblLoan[[#This Row],[SCHEDULED PAYMENT]]+tblLoan[[#This Row],[EXTRA PAYMENT]],tblLoan[[#This Row],[BEGINNING BALANCE]]),"")</f>
        <v/>
      </c>
      <c r="G96" s="101" t="str">
        <f>IF(tblLoan[[#This Row],[PMT NO]]&lt;&gt;"",tblLoan[[#This Row],[TOTAL PAYMENT]]-tblLoan[[#This Row],[INTEREST]],"")</f>
        <v/>
      </c>
      <c r="H96" s="101" t="str">
        <f>IF(tblLoan[[#This Row],[PMT NO]]&lt;&gt;"",tblLoan[[#This Row],[BEGINNING BALANCE]]*(InterestRate/PaymentsPerYear),"")</f>
        <v/>
      </c>
      <c r="I96" s="101" t="str">
        <f>IF(tblLoan[[#This Row],[PMT NO]]&lt;&gt;"",IF(tblLoan[[#This Row],[SCHEDULED PAYMENT]]+tblLoan[[#This Row],[EXTRA PAYMENT]]&lt;=tblLoan[[#This Row],[BEGINNING BALANCE]],tblLoan[[#This Row],[BEGINNING BALANCE]]-tblLoan[[#This Row],[PRINCIPAL]],0),"")</f>
        <v/>
      </c>
      <c r="J96" s="101" t="str">
        <f>IF(tblLoan[[#This Row],[PMT NO]]&lt;&gt;"",SUM(INDEX(tblLoan[INTEREST],1,1):tblLoan[[#This Row],[INTEREST]]),"")</f>
        <v/>
      </c>
    </row>
    <row r="97" spans="1:10" x14ac:dyDescent="0.2">
      <c r="A97" s="97" t="str">
        <f>IF(LoanIsGood,IF(ROW()-ROW(tblLoan[[#Headers],[PMT NO]])&gt;ScheduledNumberOfPayments,"",ROW()-ROW(tblLoan[[#Headers],[PMT NO]])),"")</f>
        <v/>
      </c>
      <c r="B97" s="98" t="str">
        <f>IF(tblLoan[[#This Row],[PMT NO]]&lt;&gt;"",EOMONTH(LoanStartDate,ROW(tblLoan[[#This Row],[PMT NO]])-ROW(tblLoan[[#Headers],[PMT NO]])-2)+DAY(LoanStartDate),"")</f>
        <v/>
      </c>
      <c r="C97" s="101" t="str">
        <f>IF(tblLoan[[#This Row],[PMT NO]]&lt;&gt;"",IF(ROW()-ROW(tblLoan[[#Headers],[BEGINNING BALANCE]])=1,LoanAmount,INDEX(tblLoan[ENDING BALANCE],ROW()-ROW(tblLoan[[#Headers],[BEGINNING BALANCE]])-1)),"")</f>
        <v/>
      </c>
      <c r="D97" s="101" t="str">
        <f>IF(tblLoan[[#This Row],[PMT NO]]&lt;&gt;"",ScheduledPayment,"")</f>
        <v/>
      </c>
      <c r="E97" s="101" t="str">
        <f>IF(tblLoan[[#This Row],[PMT NO]]&lt;&gt;"",IF(tblLoan[[#This Row],[SCHEDULED PAYMENT]]+ExtraPayments&lt;tblLoan[[#This Row],[BEGINNING BALANCE]],ExtraPayments,IF(tblLoan[[#This Row],[BEGINNING BALANCE]]-tblLoan[[#This Row],[SCHEDULED PAYMENT]]&gt;0,tblLoan[[#This Row],[BEGINNING BALANCE]]-tblLoan[[#This Row],[SCHEDULED PAYMENT]],0)),"")</f>
        <v/>
      </c>
      <c r="F97" s="101" t="str">
        <f>IF(tblLoan[[#This Row],[PMT NO]]&lt;&gt;"",IF(tblLoan[[#This Row],[SCHEDULED PAYMENT]]+tblLoan[[#This Row],[EXTRA PAYMENT]]&lt;=tblLoan[[#This Row],[BEGINNING BALANCE]],tblLoan[[#This Row],[SCHEDULED PAYMENT]]+tblLoan[[#This Row],[EXTRA PAYMENT]],tblLoan[[#This Row],[BEGINNING BALANCE]]),"")</f>
        <v/>
      </c>
      <c r="G97" s="101" t="str">
        <f>IF(tblLoan[[#This Row],[PMT NO]]&lt;&gt;"",tblLoan[[#This Row],[TOTAL PAYMENT]]-tblLoan[[#This Row],[INTEREST]],"")</f>
        <v/>
      </c>
      <c r="H97" s="101" t="str">
        <f>IF(tblLoan[[#This Row],[PMT NO]]&lt;&gt;"",tblLoan[[#This Row],[BEGINNING BALANCE]]*(InterestRate/PaymentsPerYear),"")</f>
        <v/>
      </c>
      <c r="I97" s="101" t="str">
        <f>IF(tblLoan[[#This Row],[PMT NO]]&lt;&gt;"",IF(tblLoan[[#This Row],[SCHEDULED PAYMENT]]+tblLoan[[#This Row],[EXTRA PAYMENT]]&lt;=tblLoan[[#This Row],[BEGINNING BALANCE]],tblLoan[[#This Row],[BEGINNING BALANCE]]-tblLoan[[#This Row],[PRINCIPAL]],0),"")</f>
        <v/>
      </c>
      <c r="J97" s="101" t="str">
        <f>IF(tblLoan[[#This Row],[PMT NO]]&lt;&gt;"",SUM(INDEX(tblLoan[INTEREST],1,1):tblLoan[[#This Row],[INTEREST]]),"")</f>
        <v/>
      </c>
    </row>
    <row r="98" spans="1:10" x14ac:dyDescent="0.2">
      <c r="A98" s="97" t="str">
        <f>IF(LoanIsGood,IF(ROW()-ROW(tblLoan[[#Headers],[PMT NO]])&gt;ScheduledNumberOfPayments,"",ROW()-ROW(tblLoan[[#Headers],[PMT NO]])),"")</f>
        <v/>
      </c>
      <c r="B98" s="98" t="str">
        <f>IF(tblLoan[[#This Row],[PMT NO]]&lt;&gt;"",EOMONTH(LoanStartDate,ROW(tblLoan[[#This Row],[PMT NO]])-ROW(tblLoan[[#Headers],[PMT NO]])-2)+DAY(LoanStartDate),"")</f>
        <v/>
      </c>
      <c r="C98" s="101" t="str">
        <f>IF(tblLoan[[#This Row],[PMT NO]]&lt;&gt;"",IF(ROW()-ROW(tblLoan[[#Headers],[BEGINNING BALANCE]])=1,LoanAmount,INDEX(tblLoan[ENDING BALANCE],ROW()-ROW(tblLoan[[#Headers],[BEGINNING BALANCE]])-1)),"")</f>
        <v/>
      </c>
      <c r="D98" s="101" t="str">
        <f>IF(tblLoan[[#This Row],[PMT NO]]&lt;&gt;"",ScheduledPayment,"")</f>
        <v/>
      </c>
      <c r="E98" s="101" t="str">
        <f>IF(tblLoan[[#This Row],[PMT NO]]&lt;&gt;"",IF(tblLoan[[#This Row],[SCHEDULED PAYMENT]]+ExtraPayments&lt;tblLoan[[#This Row],[BEGINNING BALANCE]],ExtraPayments,IF(tblLoan[[#This Row],[BEGINNING BALANCE]]-tblLoan[[#This Row],[SCHEDULED PAYMENT]]&gt;0,tblLoan[[#This Row],[BEGINNING BALANCE]]-tblLoan[[#This Row],[SCHEDULED PAYMENT]],0)),"")</f>
        <v/>
      </c>
      <c r="F98" s="101" t="str">
        <f>IF(tblLoan[[#This Row],[PMT NO]]&lt;&gt;"",IF(tblLoan[[#This Row],[SCHEDULED PAYMENT]]+tblLoan[[#This Row],[EXTRA PAYMENT]]&lt;=tblLoan[[#This Row],[BEGINNING BALANCE]],tblLoan[[#This Row],[SCHEDULED PAYMENT]]+tblLoan[[#This Row],[EXTRA PAYMENT]],tblLoan[[#This Row],[BEGINNING BALANCE]]),"")</f>
        <v/>
      </c>
      <c r="G98" s="101" t="str">
        <f>IF(tblLoan[[#This Row],[PMT NO]]&lt;&gt;"",tblLoan[[#This Row],[TOTAL PAYMENT]]-tblLoan[[#This Row],[INTEREST]],"")</f>
        <v/>
      </c>
      <c r="H98" s="101" t="str">
        <f>IF(tblLoan[[#This Row],[PMT NO]]&lt;&gt;"",tblLoan[[#This Row],[BEGINNING BALANCE]]*(InterestRate/PaymentsPerYear),"")</f>
        <v/>
      </c>
      <c r="I98" s="101" t="str">
        <f>IF(tblLoan[[#This Row],[PMT NO]]&lt;&gt;"",IF(tblLoan[[#This Row],[SCHEDULED PAYMENT]]+tblLoan[[#This Row],[EXTRA PAYMENT]]&lt;=tblLoan[[#This Row],[BEGINNING BALANCE]],tblLoan[[#This Row],[BEGINNING BALANCE]]-tblLoan[[#This Row],[PRINCIPAL]],0),"")</f>
        <v/>
      </c>
      <c r="J98" s="101" t="str">
        <f>IF(tblLoan[[#This Row],[PMT NO]]&lt;&gt;"",SUM(INDEX(tblLoan[INTEREST],1,1):tblLoan[[#This Row],[INTEREST]]),"")</f>
        <v/>
      </c>
    </row>
    <row r="99" spans="1:10" x14ac:dyDescent="0.2">
      <c r="A99" s="97" t="str">
        <f>IF(LoanIsGood,IF(ROW()-ROW(tblLoan[[#Headers],[PMT NO]])&gt;ScheduledNumberOfPayments,"",ROW()-ROW(tblLoan[[#Headers],[PMT NO]])),"")</f>
        <v/>
      </c>
      <c r="B99" s="98" t="str">
        <f>IF(tblLoan[[#This Row],[PMT NO]]&lt;&gt;"",EOMONTH(LoanStartDate,ROW(tblLoan[[#This Row],[PMT NO]])-ROW(tblLoan[[#Headers],[PMT NO]])-2)+DAY(LoanStartDate),"")</f>
        <v/>
      </c>
      <c r="C99" s="101" t="str">
        <f>IF(tblLoan[[#This Row],[PMT NO]]&lt;&gt;"",IF(ROW()-ROW(tblLoan[[#Headers],[BEGINNING BALANCE]])=1,LoanAmount,INDEX(tblLoan[ENDING BALANCE],ROW()-ROW(tblLoan[[#Headers],[BEGINNING BALANCE]])-1)),"")</f>
        <v/>
      </c>
      <c r="D99" s="101" t="str">
        <f>IF(tblLoan[[#This Row],[PMT NO]]&lt;&gt;"",ScheduledPayment,"")</f>
        <v/>
      </c>
      <c r="E99" s="101" t="str">
        <f>IF(tblLoan[[#This Row],[PMT NO]]&lt;&gt;"",IF(tblLoan[[#This Row],[SCHEDULED PAYMENT]]+ExtraPayments&lt;tblLoan[[#This Row],[BEGINNING BALANCE]],ExtraPayments,IF(tblLoan[[#This Row],[BEGINNING BALANCE]]-tblLoan[[#This Row],[SCHEDULED PAYMENT]]&gt;0,tblLoan[[#This Row],[BEGINNING BALANCE]]-tblLoan[[#This Row],[SCHEDULED PAYMENT]],0)),"")</f>
        <v/>
      </c>
      <c r="F99" s="101" t="str">
        <f>IF(tblLoan[[#This Row],[PMT NO]]&lt;&gt;"",IF(tblLoan[[#This Row],[SCHEDULED PAYMENT]]+tblLoan[[#This Row],[EXTRA PAYMENT]]&lt;=tblLoan[[#This Row],[BEGINNING BALANCE]],tblLoan[[#This Row],[SCHEDULED PAYMENT]]+tblLoan[[#This Row],[EXTRA PAYMENT]],tblLoan[[#This Row],[BEGINNING BALANCE]]),"")</f>
        <v/>
      </c>
      <c r="G99" s="101" t="str">
        <f>IF(tblLoan[[#This Row],[PMT NO]]&lt;&gt;"",tblLoan[[#This Row],[TOTAL PAYMENT]]-tblLoan[[#This Row],[INTEREST]],"")</f>
        <v/>
      </c>
      <c r="H99" s="101" t="str">
        <f>IF(tblLoan[[#This Row],[PMT NO]]&lt;&gt;"",tblLoan[[#This Row],[BEGINNING BALANCE]]*(InterestRate/PaymentsPerYear),"")</f>
        <v/>
      </c>
      <c r="I99" s="101" t="str">
        <f>IF(tblLoan[[#This Row],[PMT NO]]&lt;&gt;"",IF(tblLoan[[#This Row],[SCHEDULED PAYMENT]]+tblLoan[[#This Row],[EXTRA PAYMENT]]&lt;=tblLoan[[#This Row],[BEGINNING BALANCE]],tblLoan[[#This Row],[BEGINNING BALANCE]]-tblLoan[[#This Row],[PRINCIPAL]],0),"")</f>
        <v/>
      </c>
      <c r="J99" s="101" t="str">
        <f>IF(tblLoan[[#This Row],[PMT NO]]&lt;&gt;"",SUM(INDEX(tblLoan[INTEREST],1,1):tblLoan[[#This Row],[INTEREST]]),"")</f>
        <v/>
      </c>
    </row>
    <row r="100" spans="1:10" x14ac:dyDescent="0.2">
      <c r="A100" s="97" t="str">
        <f>IF(LoanIsGood,IF(ROW()-ROW(tblLoan[[#Headers],[PMT NO]])&gt;ScheduledNumberOfPayments,"",ROW()-ROW(tblLoan[[#Headers],[PMT NO]])),"")</f>
        <v/>
      </c>
      <c r="B100" s="98" t="str">
        <f>IF(tblLoan[[#This Row],[PMT NO]]&lt;&gt;"",EOMONTH(LoanStartDate,ROW(tblLoan[[#This Row],[PMT NO]])-ROW(tblLoan[[#Headers],[PMT NO]])-2)+DAY(LoanStartDate),"")</f>
        <v/>
      </c>
      <c r="C100" s="101" t="str">
        <f>IF(tblLoan[[#This Row],[PMT NO]]&lt;&gt;"",IF(ROW()-ROW(tblLoan[[#Headers],[BEGINNING BALANCE]])=1,LoanAmount,INDEX(tblLoan[ENDING BALANCE],ROW()-ROW(tblLoan[[#Headers],[BEGINNING BALANCE]])-1)),"")</f>
        <v/>
      </c>
      <c r="D100" s="101" t="str">
        <f>IF(tblLoan[[#This Row],[PMT NO]]&lt;&gt;"",ScheduledPayment,"")</f>
        <v/>
      </c>
      <c r="E100" s="101" t="str">
        <f>IF(tblLoan[[#This Row],[PMT NO]]&lt;&gt;"",IF(tblLoan[[#This Row],[SCHEDULED PAYMENT]]+ExtraPayments&lt;tblLoan[[#This Row],[BEGINNING BALANCE]],ExtraPayments,IF(tblLoan[[#This Row],[BEGINNING BALANCE]]-tblLoan[[#This Row],[SCHEDULED PAYMENT]]&gt;0,tblLoan[[#This Row],[BEGINNING BALANCE]]-tblLoan[[#This Row],[SCHEDULED PAYMENT]],0)),"")</f>
        <v/>
      </c>
      <c r="F100" s="101" t="str">
        <f>IF(tblLoan[[#This Row],[PMT NO]]&lt;&gt;"",IF(tblLoan[[#This Row],[SCHEDULED PAYMENT]]+tblLoan[[#This Row],[EXTRA PAYMENT]]&lt;=tblLoan[[#This Row],[BEGINNING BALANCE]],tblLoan[[#This Row],[SCHEDULED PAYMENT]]+tblLoan[[#This Row],[EXTRA PAYMENT]],tblLoan[[#This Row],[BEGINNING BALANCE]]),"")</f>
        <v/>
      </c>
      <c r="G100" s="101" t="str">
        <f>IF(tblLoan[[#This Row],[PMT NO]]&lt;&gt;"",tblLoan[[#This Row],[TOTAL PAYMENT]]-tblLoan[[#This Row],[INTEREST]],"")</f>
        <v/>
      </c>
      <c r="H100" s="101" t="str">
        <f>IF(tblLoan[[#This Row],[PMT NO]]&lt;&gt;"",tblLoan[[#This Row],[BEGINNING BALANCE]]*(InterestRate/PaymentsPerYear),"")</f>
        <v/>
      </c>
      <c r="I100" s="101" t="str">
        <f>IF(tblLoan[[#This Row],[PMT NO]]&lt;&gt;"",IF(tblLoan[[#This Row],[SCHEDULED PAYMENT]]+tblLoan[[#This Row],[EXTRA PAYMENT]]&lt;=tblLoan[[#This Row],[BEGINNING BALANCE]],tblLoan[[#This Row],[BEGINNING BALANCE]]-tblLoan[[#This Row],[PRINCIPAL]],0),"")</f>
        <v/>
      </c>
      <c r="J100" s="101" t="str">
        <f>IF(tblLoan[[#This Row],[PMT NO]]&lt;&gt;"",SUM(INDEX(tblLoan[INTEREST],1,1):tblLoan[[#This Row],[INTEREST]]),"")</f>
        <v/>
      </c>
    </row>
    <row r="101" spans="1:10" x14ac:dyDescent="0.2">
      <c r="A101" s="97" t="str">
        <f>IF(LoanIsGood,IF(ROW()-ROW(tblLoan[[#Headers],[PMT NO]])&gt;ScheduledNumberOfPayments,"",ROW()-ROW(tblLoan[[#Headers],[PMT NO]])),"")</f>
        <v/>
      </c>
      <c r="B101" s="98" t="str">
        <f>IF(tblLoan[[#This Row],[PMT NO]]&lt;&gt;"",EOMONTH(LoanStartDate,ROW(tblLoan[[#This Row],[PMT NO]])-ROW(tblLoan[[#Headers],[PMT NO]])-2)+DAY(LoanStartDate),"")</f>
        <v/>
      </c>
      <c r="C101" s="101" t="str">
        <f>IF(tblLoan[[#This Row],[PMT NO]]&lt;&gt;"",IF(ROW()-ROW(tblLoan[[#Headers],[BEGINNING BALANCE]])=1,LoanAmount,INDEX(tblLoan[ENDING BALANCE],ROW()-ROW(tblLoan[[#Headers],[BEGINNING BALANCE]])-1)),"")</f>
        <v/>
      </c>
      <c r="D101" s="101" t="str">
        <f>IF(tblLoan[[#This Row],[PMT NO]]&lt;&gt;"",ScheduledPayment,"")</f>
        <v/>
      </c>
      <c r="E101" s="101" t="str">
        <f>IF(tblLoan[[#This Row],[PMT NO]]&lt;&gt;"",IF(tblLoan[[#This Row],[SCHEDULED PAYMENT]]+ExtraPayments&lt;tblLoan[[#This Row],[BEGINNING BALANCE]],ExtraPayments,IF(tblLoan[[#This Row],[BEGINNING BALANCE]]-tblLoan[[#This Row],[SCHEDULED PAYMENT]]&gt;0,tblLoan[[#This Row],[BEGINNING BALANCE]]-tblLoan[[#This Row],[SCHEDULED PAYMENT]],0)),"")</f>
        <v/>
      </c>
      <c r="F101" s="101" t="str">
        <f>IF(tblLoan[[#This Row],[PMT NO]]&lt;&gt;"",IF(tblLoan[[#This Row],[SCHEDULED PAYMENT]]+tblLoan[[#This Row],[EXTRA PAYMENT]]&lt;=tblLoan[[#This Row],[BEGINNING BALANCE]],tblLoan[[#This Row],[SCHEDULED PAYMENT]]+tblLoan[[#This Row],[EXTRA PAYMENT]],tblLoan[[#This Row],[BEGINNING BALANCE]]),"")</f>
        <v/>
      </c>
      <c r="G101" s="101" t="str">
        <f>IF(tblLoan[[#This Row],[PMT NO]]&lt;&gt;"",tblLoan[[#This Row],[TOTAL PAYMENT]]-tblLoan[[#This Row],[INTEREST]],"")</f>
        <v/>
      </c>
      <c r="H101" s="101" t="str">
        <f>IF(tblLoan[[#This Row],[PMT NO]]&lt;&gt;"",tblLoan[[#This Row],[BEGINNING BALANCE]]*(InterestRate/PaymentsPerYear),"")</f>
        <v/>
      </c>
      <c r="I101" s="101" t="str">
        <f>IF(tblLoan[[#This Row],[PMT NO]]&lt;&gt;"",IF(tblLoan[[#This Row],[SCHEDULED PAYMENT]]+tblLoan[[#This Row],[EXTRA PAYMENT]]&lt;=tblLoan[[#This Row],[BEGINNING BALANCE]],tblLoan[[#This Row],[BEGINNING BALANCE]]-tblLoan[[#This Row],[PRINCIPAL]],0),"")</f>
        <v/>
      </c>
      <c r="J101" s="101" t="str">
        <f>IF(tblLoan[[#This Row],[PMT NO]]&lt;&gt;"",SUM(INDEX(tblLoan[INTEREST],1,1):tblLoan[[#This Row],[INTEREST]]),"")</f>
        <v/>
      </c>
    </row>
    <row r="102" spans="1:10" x14ac:dyDescent="0.2">
      <c r="A102" s="97" t="str">
        <f>IF(LoanIsGood,IF(ROW()-ROW(tblLoan[[#Headers],[PMT NO]])&gt;ScheduledNumberOfPayments,"",ROW()-ROW(tblLoan[[#Headers],[PMT NO]])),"")</f>
        <v/>
      </c>
      <c r="B102" s="98" t="str">
        <f>IF(tblLoan[[#This Row],[PMT NO]]&lt;&gt;"",EOMONTH(LoanStartDate,ROW(tblLoan[[#This Row],[PMT NO]])-ROW(tblLoan[[#Headers],[PMT NO]])-2)+DAY(LoanStartDate),"")</f>
        <v/>
      </c>
      <c r="C102" s="101" t="str">
        <f>IF(tblLoan[[#This Row],[PMT NO]]&lt;&gt;"",IF(ROW()-ROW(tblLoan[[#Headers],[BEGINNING BALANCE]])=1,LoanAmount,INDEX(tblLoan[ENDING BALANCE],ROW()-ROW(tblLoan[[#Headers],[BEGINNING BALANCE]])-1)),"")</f>
        <v/>
      </c>
      <c r="D102" s="101" t="str">
        <f>IF(tblLoan[[#This Row],[PMT NO]]&lt;&gt;"",ScheduledPayment,"")</f>
        <v/>
      </c>
      <c r="E102" s="101" t="str">
        <f>IF(tblLoan[[#This Row],[PMT NO]]&lt;&gt;"",IF(tblLoan[[#This Row],[SCHEDULED PAYMENT]]+ExtraPayments&lt;tblLoan[[#This Row],[BEGINNING BALANCE]],ExtraPayments,IF(tblLoan[[#This Row],[BEGINNING BALANCE]]-tblLoan[[#This Row],[SCHEDULED PAYMENT]]&gt;0,tblLoan[[#This Row],[BEGINNING BALANCE]]-tblLoan[[#This Row],[SCHEDULED PAYMENT]],0)),"")</f>
        <v/>
      </c>
      <c r="F102" s="101" t="str">
        <f>IF(tblLoan[[#This Row],[PMT NO]]&lt;&gt;"",IF(tblLoan[[#This Row],[SCHEDULED PAYMENT]]+tblLoan[[#This Row],[EXTRA PAYMENT]]&lt;=tblLoan[[#This Row],[BEGINNING BALANCE]],tblLoan[[#This Row],[SCHEDULED PAYMENT]]+tblLoan[[#This Row],[EXTRA PAYMENT]],tblLoan[[#This Row],[BEGINNING BALANCE]]),"")</f>
        <v/>
      </c>
      <c r="G102" s="101" t="str">
        <f>IF(tblLoan[[#This Row],[PMT NO]]&lt;&gt;"",tblLoan[[#This Row],[TOTAL PAYMENT]]-tblLoan[[#This Row],[INTEREST]],"")</f>
        <v/>
      </c>
      <c r="H102" s="101" t="str">
        <f>IF(tblLoan[[#This Row],[PMT NO]]&lt;&gt;"",tblLoan[[#This Row],[BEGINNING BALANCE]]*(InterestRate/PaymentsPerYear),"")</f>
        <v/>
      </c>
      <c r="I102" s="101" t="str">
        <f>IF(tblLoan[[#This Row],[PMT NO]]&lt;&gt;"",IF(tblLoan[[#This Row],[SCHEDULED PAYMENT]]+tblLoan[[#This Row],[EXTRA PAYMENT]]&lt;=tblLoan[[#This Row],[BEGINNING BALANCE]],tblLoan[[#This Row],[BEGINNING BALANCE]]-tblLoan[[#This Row],[PRINCIPAL]],0),"")</f>
        <v/>
      </c>
      <c r="J102" s="101" t="str">
        <f>IF(tblLoan[[#This Row],[PMT NO]]&lt;&gt;"",SUM(INDEX(tblLoan[INTEREST],1,1):tblLoan[[#This Row],[INTEREST]]),"")</f>
        <v/>
      </c>
    </row>
    <row r="103" spans="1:10" x14ac:dyDescent="0.2">
      <c r="A103" s="97" t="str">
        <f>IF(LoanIsGood,IF(ROW()-ROW(tblLoan[[#Headers],[PMT NO]])&gt;ScheduledNumberOfPayments,"",ROW()-ROW(tblLoan[[#Headers],[PMT NO]])),"")</f>
        <v/>
      </c>
      <c r="B103" s="98" t="str">
        <f>IF(tblLoan[[#This Row],[PMT NO]]&lt;&gt;"",EOMONTH(LoanStartDate,ROW(tblLoan[[#This Row],[PMT NO]])-ROW(tblLoan[[#Headers],[PMT NO]])-2)+DAY(LoanStartDate),"")</f>
        <v/>
      </c>
      <c r="C103" s="101" t="str">
        <f>IF(tblLoan[[#This Row],[PMT NO]]&lt;&gt;"",IF(ROW()-ROW(tblLoan[[#Headers],[BEGINNING BALANCE]])=1,LoanAmount,INDEX(tblLoan[ENDING BALANCE],ROW()-ROW(tblLoan[[#Headers],[BEGINNING BALANCE]])-1)),"")</f>
        <v/>
      </c>
      <c r="D103" s="101" t="str">
        <f>IF(tblLoan[[#This Row],[PMT NO]]&lt;&gt;"",ScheduledPayment,"")</f>
        <v/>
      </c>
      <c r="E103" s="101" t="str">
        <f>IF(tblLoan[[#This Row],[PMT NO]]&lt;&gt;"",IF(tblLoan[[#This Row],[SCHEDULED PAYMENT]]+ExtraPayments&lt;tblLoan[[#This Row],[BEGINNING BALANCE]],ExtraPayments,IF(tblLoan[[#This Row],[BEGINNING BALANCE]]-tblLoan[[#This Row],[SCHEDULED PAYMENT]]&gt;0,tblLoan[[#This Row],[BEGINNING BALANCE]]-tblLoan[[#This Row],[SCHEDULED PAYMENT]],0)),"")</f>
        <v/>
      </c>
      <c r="F103" s="101" t="str">
        <f>IF(tblLoan[[#This Row],[PMT NO]]&lt;&gt;"",IF(tblLoan[[#This Row],[SCHEDULED PAYMENT]]+tblLoan[[#This Row],[EXTRA PAYMENT]]&lt;=tblLoan[[#This Row],[BEGINNING BALANCE]],tblLoan[[#This Row],[SCHEDULED PAYMENT]]+tblLoan[[#This Row],[EXTRA PAYMENT]],tblLoan[[#This Row],[BEGINNING BALANCE]]),"")</f>
        <v/>
      </c>
      <c r="G103" s="101" t="str">
        <f>IF(tblLoan[[#This Row],[PMT NO]]&lt;&gt;"",tblLoan[[#This Row],[TOTAL PAYMENT]]-tblLoan[[#This Row],[INTEREST]],"")</f>
        <v/>
      </c>
      <c r="H103" s="101" t="str">
        <f>IF(tblLoan[[#This Row],[PMT NO]]&lt;&gt;"",tblLoan[[#This Row],[BEGINNING BALANCE]]*(InterestRate/PaymentsPerYear),"")</f>
        <v/>
      </c>
      <c r="I103" s="101" t="str">
        <f>IF(tblLoan[[#This Row],[PMT NO]]&lt;&gt;"",IF(tblLoan[[#This Row],[SCHEDULED PAYMENT]]+tblLoan[[#This Row],[EXTRA PAYMENT]]&lt;=tblLoan[[#This Row],[BEGINNING BALANCE]],tblLoan[[#This Row],[BEGINNING BALANCE]]-tblLoan[[#This Row],[PRINCIPAL]],0),"")</f>
        <v/>
      </c>
      <c r="J103" s="101" t="str">
        <f>IF(tblLoan[[#This Row],[PMT NO]]&lt;&gt;"",SUM(INDEX(tblLoan[INTEREST],1,1):tblLoan[[#This Row],[INTEREST]]),"")</f>
        <v/>
      </c>
    </row>
    <row r="104" spans="1:10" x14ac:dyDescent="0.2">
      <c r="A104" s="97" t="str">
        <f>IF(LoanIsGood,IF(ROW()-ROW(tblLoan[[#Headers],[PMT NO]])&gt;ScheduledNumberOfPayments,"",ROW()-ROW(tblLoan[[#Headers],[PMT NO]])),"")</f>
        <v/>
      </c>
      <c r="B104" s="98" t="str">
        <f>IF(tblLoan[[#This Row],[PMT NO]]&lt;&gt;"",EOMONTH(LoanStartDate,ROW(tblLoan[[#This Row],[PMT NO]])-ROW(tblLoan[[#Headers],[PMT NO]])-2)+DAY(LoanStartDate),"")</f>
        <v/>
      </c>
      <c r="C104" s="101" t="str">
        <f>IF(tblLoan[[#This Row],[PMT NO]]&lt;&gt;"",IF(ROW()-ROW(tblLoan[[#Headers],[BEGINNING BALANCE]])=1,LoanAmount,INDEX(tblLoan[ENDING BALANCE],ROW()-ROW(tblLoan[[#Headers],[BEGINNING BALANCE]])-1)),"")</f>
        <v/>
      </c>
      <c r="D104" s="101" t="str">
        <f>IF(tblLoan[[#This Row],[PMT NO]]&lt;&gt;"",ScheduledPayment,"")</f>
        <v/>
      </c>
      <c r="E104" s="101" t="str">
        <f>IF(tblLoan[[#This Row],[PMT NO]]&lt;&gt;"",IF(tblLoan[[#This Row],[SCHEDULED PAYMENT]]+ExtraPayments&lt;tblLoan[[#This Row],[BEGINNING BALANCE]],ExtraPayments,IF(tblLoan[[#This Row],[BEGINNING BALANCE]]-tblLoan[[#This Row],[SCHEDULED PAYMENT]]&gt;0,tblLoan[[#This Row],[BEGINNING BALANCE]]-tblLoan[[#This Row],[SCHEDULED PAYMENT]],0)),"")</f>
        <v/>
      </c>
      <c r="F104" s="101" t="str">
        <f>IF(tblLoan[[#This Row],[PMT NO]]&lt;&gt;"",IF(tblLoan[[#This Row],[SCHEDULED PAYMENT]]+tblLoan[[#This Row],[EXTRA PAYMENT]]&lt;=tblLoan[[#This Row],[BEGINNING BALANCE]],tblLoan[[#This Row],[SCHEDULED PAYMENT]]+tblLoan[[#This Row],[EXTRA PAYMENT]],tblLoan[[#This Row],[BEGINNING BALANCE]]),"")</f>
        <v/>
      </c>
      <c r="G104" s="101" t="str">
        <f>IF(tblLoan[[#This Row],[PMT NO]]&lt;&gt;"",tblLoan[[#This Row],[TOTAL PAYMENT]]-tblLoan[[#This Row],[INTEREST]],"")</f>
        <v/>
      </c>
      <c r="H104" s="101" t="str">
        <f>IF(tblLoan[[#This Row],[PMT NO]]&lt;&gt;"",tblLoan[[#This Row],[BEGINNING BALANCE]]*(InterestRate/PaymentsPerYear),"")</f>
        <v/>
      </c>
      <c r="I104" s="101" t="str">
        <f>IF(tblLoan[[#This Row],[PMT NO]]&lt;&gt;"",IF(tblLoan[[#This Row],[SCHEDULED PAYMENT]]+tblLoan[[#This Row],[EXTRA PAYMENT]]&lt;=tblLoan[[#This Row],[BEGINNING BALANCE]],tblLoan[[#This Row],[BEGINNING BALANCE]]-tblLoan[[#This Row],[PRINCIPAL]],0),"")</f>
        <v/>
      </c>
      <c r="J104" s="101" t="str">
        <f>IF(tblLoan[[#This Row],[PMT NO]]&lt;&gt;"",SUM(INDEX(tblLoan[INTEREST],1,1):tblLoan[[#This Row],[INTEREST]]),"")</f>
        <v/>
      </c>
    </row>
    <row r="105" spans="1:10" x14ac:dyDescent="0.2">
      <c r="A105" s="97" t="str">
        <f>IF(LoanIsGood,IF(ROW()-ROW(tblLoan[[#Headers],[PMT NO]])&gt;ScheduledNumberOfPayments,"",ROW()-ROW(tblLoan[[#Headers],[PMT NO]])),"")</f>
        <v/>
      </c>
      <c r="B105" s="98" t="str">
        <f>IF(tblLoan[[#This Row],[PMT NO]]&lt;&gt;"",EOMONTH(LoanStartDate,ROW(tblLoan[[#This Row],[PMT NO]])-ROW(tblLoan[[#Headers],[PMT NO]])-2)+DAY(LoanStartDate),"")</f>
        <v/>
      </c>
      <c r="C105" s="101" t="str">
        <f>IF(tblLoan[[#This Row],[PMT NO]]&lt;&gt;"",IF(ROW()-ROW(tblLoan[[#Headers],[BEGINNING BALANCE]])=1,LoanAmount,INDEX(tblLoan[ENDING BALANCE],ROW()-ROW(tblLoan[[#Headers],[BEGINNING BALANCE]])-1)),"")</f>
        <v/>
      </c>
      <c r="D105" s="101" t="str">
        <f>IF(tblLoan[[#This Row],[PMT NO]]&lt;&gt;"",ScheduledPayment,"")</f>
        <v/>
      </c>
      <c r="E105" s="101" t="str">
        <f>IF(tblLoan[[#This Row],[PMT NO]]&lt;&gt;"",IF(tblLoan[[#This Row],[SCHEDULED PAYMENT]]+ExtraPayments&lt;tblLoan[[#This Row],[BEGINNING BALANCE]],ExtraPayments,IF(tblLoan[[#This Row],[BEGINNING BALANCE]]-tblLoan[[#This Row],[SCHEDULED PAYMENT]]&gt;0,tblLoan[[#This Row],[BEGINNING BALANCE]]-tblLoan[[#This Row],[SCHEDULED PAYMENT]],0)),"")</f>
        <v/>
      </c>
      <c r="F105" s="101" t="str">
        <f>IF(tblLoan[[#This Row],[PMT NO]]&lt;&gt;"",IF(tblLoan[[#This Row],[SCHEDULED PAYMENT]]+tblLoan[[#This Row],[EXTRA PAYMENT]]&lt;=tblLoan[[#This Row],[BEGINNING BALANCE]],tblLoan[[#This Row],[SCHEDULED PAYMENT]]+tblLoan[[#This Row],[EXTRA PAYMENT]],tblLoan[[#This Row],[BEGINNING BALANCE]]),"")</f>
        <v/>
      </c>
      <c r="G105" s="101" t="str">
        <f>IF(tblLoan[[#This Row],[PMT NO]]&lt;&gt;"",tblLoan[[#This Row],[TOTAL PAYMENT]]-tblLoan[[#This Row],[INTEREST]],"")</f>
        <v/>
      </c>
      <c r="H105" s="101" t="str">
        <f>IF(tblLoan[[#This Row],[PMT NO]]&lt;&gt;"",tblLoan[[#This Row],[BEGINNING BALANCE]]*(InterestRate/PaymentsPerYear),"")</f>
        <v/>
      </c>
      <c r="I105" s="101" t="str">
        <f>IF(tblLoan[[#This Row],[PMT NO]]&lt;&gt;"",IF(tblLoan[[#This Row],[SCHEDULED PAYMENT]]+tblLoan[[#This Row],[EXTRA PAYMENT]]&lt;=tblLoan[[#This Row],[BEGINNING BALANCE]],tblLoan[[#This Row],[BEGINNING BALANCE]]-tblLoan[[#This Row],[PRINCIPAL]],0),"")</f>
        <v/>
      </c>
      <c r="J105" s="101" t="str">
        <f>IF(tblLoan[[#This Row],[PMT NO]]&lt;&gt;"",SUM(INDEX(tblLoan[INTEREST],1,1):tblLoan[[#This Row],[INTEREST]]),"")</f>
        <v/>
      </c>
    </row>
    <row r="106" spans="1:10" x14ac:dyDescent="0.2">
      <c r="A106" s="97" t="str">
        <f>IF(LoanIsGood,IF(ROW()-ROW(tblLoan[[#Headers],[PMT NO]])&gt;ScheduledNumberOfPayments,"",ROW()-ROW(tblLoan[[#Headers],[PMT NO]])),"")</f>
        <v/>
      </c>
      <c r="B106" s="98" t="str">
        <f>IF(tblLoan[[#This Row],[PMT NO]]&lt;&gt;"",EOMONTH(LoanStartDate,ROW(tblLoan[[#This Row],[PMT NO]])-ROW(tblLoan[[#Headers],[PMT NO]])-2)+DAY(LoanStartDate),"")</f>
        <v/>
      </c>
      <c r="C106" s="101" t="str">
        <f>IF(tblLoan[[#This Row],[PMT NO]]&lt;&gt;"",IF(ROW()-ROW(tblLoan[[#Headers],[BEGINNING BALANCE]])=1,LoanAmount,INDEX(tblLoan[ENDING BALANCE],ROW()-ROW(tblLoan[[#Headers],[BEGINNING BALANCE]])-1)),"")</f>
        <v/>
      </c>
      <c r="D106" s="101" t="str">
        <f>IF(tblLoan[[#This Row],[PMT NO]]&lt;&gt;"",ScheduledPayment,"")</f>
        <v/>
      </c>
      <c r="E106" s="101" t="str">
        <f>IF(tblLoan[[#This Row],[PMT NO]]&lt;&gt;"",IF(tblLoan[[#This Row],[SCHEDULED PAYMENT]]+ExtraPayments&lt;tblLoan[[#This Row],[BEGINNING BALANCE]],ExtraPayments,IF(tblLoan[[#This Row],[BEGINNING BALANCE]]-tblLoan[[#This Row],[SCHEDULED PAYMENT]]&gt;0,tblLoan[[#This Row],[BEGINNING BALANCE]]-tblLoan[[#This Row],[SCHEDULED PAYMENT]],0)),"")</f>
        <v/>
      </c>
      <c r="F106" s="101" t="str">
        <f>IF(tblLoan[[#This Row],[PMT NO]]&lt;&gt;"",IF(tblLoan[[#This Row],[SCHEDULED PAYMENT]]+tblLoan[[#This Row],[EXTRA PAYMENT]]&lt;=tblLoan[[#This Row],[BEGINNING BALANCE]],tblLoan[[#This Row],[SCHEDULED PAYMENT]]+tblLoan[[#This Row],[EXTRA PAYMENT]],tblLoan[[#This Row],[BEGINNING BALANCE]]),"")</f>
        <v/>
      </c>
      <c r="G106" s="101" t="str">
        <f>IF(tblLoan[[#This Row],[PMT NO]]&lt;&gt;"",tblLoan[[#This Row],[TOTAL PAYMENT]]-tblLoan[[#This Row],[INTEREST]],"")</f>
        <v/>
      </c>
      <c r="H106" s="101" t="str">
        <f>IF(tblLoan[[#This Row],[PMT NO]]&lt;&gt;"",tblLoan[[#This Row],[BEGINNING BALANCE]]*(InterestRate/PaymentsPerYear),"")</f>
        <v/>
      </c>
      <c r="I106" s="101" t="str">
        <f>IF(tblLoan[[#This Row],[PMT NO]]&lt;&gt;"",IF(tblLoan[[#This Row],[SCHEDULED PAYMENT]]+tblLoan[[#This Row],[EXTRA PAYMENT]]&lt;=tblLoan[[#This Row],[BEGINNING BALANCE]],tblLoan[[#This Row],[BEGINNING BALANCE]]-tblLoan[[#This Row],[PRINCIPAL]],0),"")</f>
        <v/>
      </c>
      <c r="J106" s="101" t="str">
        <f>IF(tblLoan[[#This Row],[PMT NO]]&lt;&gt;"",SUM(INDEX(tblLoan[INTEREST],1,1):tblLoan[[#This Row],[INTEREST]]),"")</f>
        <v/>
      </c>
    </row>
    <row r="107" spans="1:10" x14ac:dyDescent="0.2">
      <c r="A107" s="97" t="str">
        <f>IF(LoanIsGood,IF(ROW()-ROW(tblLoan[[#Headers],[PMT NO]])&gt;ScheduledNumberOfPayments,"",ROW()-ROW(tblLoan[[#Headers],[PMT NO]])),"")</f>
        <v/>
      </c>
      <c r="B107" s="98" t="str">
        <f>IF(tblLoan[[#This Row],[PMT NO]]&lt;&gt;"",EOMONTH(LoanStartDate,ROW(tblLoan[[#This Row],[PMT NO]])-ROW(tblLoan[[#Headers],[PMT NO]])-2)+DAY(LoanStartDate),"")</f>
        <v/>
      </c>
      <c r="C107" s="101" t="str">
        <f>IF(tblLoan[[#This Row],[PMT NO]]&lt;&gt;"",IF(ROW()-ROW(tblLoan[[#Headers],[BEGINNING BALANCE]])=1,LoanAmount,INDEX(tblLoan[ENDING BALANCE],ROW()-ROW(tblLoan[[#Headers],[BEGINNING BALANCE]])-1)),"")</f>
        <v/>
      </c>
      <c r="D107" s="101" t="str">
        <f>IF(tblLoan[[#This Row],[PMT NO]]&lt;&gt;"",ScheduledPayment,"")</f>
        <v/>
      </c>
      <c r="E107" s="101" t="str">
        <f>IF(tblLoan[[#This Row],[PMT NO]]&lt;&gt;"",IF(tblLoan[[#This Row],[SCHEDULED PAYMENT]]+ExtraPayments&lt;tblLoan[[#This Row],[BEGINNING BALANCE]],ExtraPayments,IF(tblLoan[[#This Row],[BEGINNING BALANCE]]-tblLoan[[#This Row],[SCHEDULED PAYMENT]]&gt;0,tblLoan[[#This Row],[BEGINNING BALANCE]]-tblLoan[[#This Row],[SCHEDULED PAYMENT]],0)),"")</f>
        <v/>
      </c>
      <c r="F107" s="101" t="str">
        <f>IF(tblLoan[[#This Row],[PMT NO]]&lt;&gt;"",IF(tblLoan[[#This Row],[SCHEDULED PAYMENT]]+tblLoan[[#This Row],[EXTRA PAYMENT]]&lt;=tblLoan[[#This Row],[BEGINNING BALANCE]],tblLoan[[#This Row],[SCHEDULED PAYMENT]]+tblLoan[[#This Row],[EXTRA PAYMENT]],tblLoan[[#This Row],[BEGINNING BALANCE]]),"")</f>
        <v/>
      </c>
      <c r="G107" s="101" t="str">
        <f>IF(tblLoan[[#This Row],[PMT NO]]&lt;&gt;"",tblLoan[[#This Row],[TOTAL PAYMENT]]-tblLoan[[#This Row],[INTEREST]],"")</f>
        <v/>
      </c>
      <c r="H107" s="101" t="str">
        <f>IF(tblLoan[[#This Row],[PMT NO]]&lt;&gt;"",tblLoan[[#This Row],[BEGINNING BALANCE]]*(InterestRate/PaymentsPerYear),"")</f>
        <v/>
      </c>
      <c r="I107" s="101" t="str">
        <f>IF(tblLoan[[#This Row],[PMT NO]]&lt;&gt;"",IF(tblLoan[[#This Row],[SCHEDULED PAYMENT]]+tblLoan[[#This Row],[EXTRA PAYMENT]]&lt;=tblLoan[[#This Row],[BEGINNING BALANCE]],tblLoan[[#This Row],[BEGINNING BALANCE]]-tblLoan[[#This Row],[PRINCIPAL]],0),"")</f>
        <v/>
      </c>
      <c r="J107" s="101" t="str">
        <f>IF(tblLoan[[#This Row],[PMT NO]]&lt;&gt;"",SUM(INDEX(tblLoan[INTEREST],1,1):tblLoan[[#This Row],[INTEREST]]),"")</f>
        <v/>
      </c>
    </row>
    <row r="108" spans="1:10" x14ac:dyDescent="0.2">
      <c r="A108" s="97" t="str">
        <f>IF(LoanIsGood,IF(ROW()-ROW(tblLoan[[#Headers],[PMT NO]])&gt;ScheduledNumberOfPayments,"",ROW()-ROW(tblLoan[[#Headers],[PMT NO]])),"")</f>
        <v/>
      </c>
      <c r="B108" s="98" t="str">
        <f>IF(tblLoan[[#This Row],[PMT NO]]&lt;&gt;"",EOMONTH(LoanStartDate,ROW(tblLoan[[#This Row],[PMT NO]])-ROW(tblLoan[[#Headers],[PMT NO]])-2)+DAY(LoanStartDate),"")</f>
        <v/>
      </c>
      <c r="C108" s="101" t="str">
        <f>IF(tblLoan[[#This Row],[PMT NO]]&lt;&gt;"",IF(ROW()-ROW(tblLoan[[#Headers],[BEGINNING BALANCE]])=1,LoanAmount,INDEX(tblLoan[ENDING BALANCE],ROW()-ROW(tblLoan[[#Headers],[BEGINNING BALANCE]])-1)),"")</f>
        <v/>
      </c>
      <c r="D108" s="101" t="str">
        <f>IF(tblLoan[[#This Row],[PMT NO]]&lt;&gt;"",ScheduledPayment,"")</f>
        <v/>
      </c>
      <c r="E108" s="101" t="str">
        <f>IF(tblLoan[[#This Row],[PMT NO]]&lt;&gt;"",IF(tblLoan[[#This Row],[SCHEDULED PAYMENT]]+ExtraPayments&lt;tblLoan[[#This Row],[BEGINNING BALANCE]],ExtraPayments,IF(tblLoan[[#This Row],[BEGINNING BALANCE]]-tblLoan[[#This Row],[SCHEDULED PAYMENT]]&gt;0,tblLoan[[#This Row],[BEGINNING BALANCE]]-tblLoan[[#This Row],[SCHEDULED PAYMENT]],0)),"")</f>
        <v/>
      </c>
      <c r="F108" s="101" t="str">
        <f>IF(tblLoan[[#This Row],[PMT NO]]&lt;&gt;"",IF(tblLoan[[#This Row],[SCHEDULED PAYMENT]]+tblLoan[[#This Row],[EXTRA PAYMENT]]&lt;=tblLoan[[#This Row],[BEGINNING BALANCE]],tblLoan[[#This Row],[SCHEDULED PAYMENT]]+tblLoan[[#This Row],[EXTRA PAYMENT]],tblLoan[[#This Row],[BEGINNING BALANCE]]),"")</f>
        <v/>
      </c>
      <c r="G108" s="101" t="str">
        <f>IF(tblLoan[[#This Row],[PMT NO]]&lt;&gt;"",tblLoan[[#This Row],[TOTAL PAYMENT]]-tblLoan[[#This Row],[INTEREST]],"")</f>
        <v/>
      </c>
      <c r="H108" s="101" t="str">
        <f>IF(tblLoan[[#This Row],[PMT NO]]&lt;&gt;"",tblLoan[[#This Row],[BEGINNING BALANCE]]*(InterestRate/PaymentsPerYear),"")</f>
        <v/>
      </c>
      <c r="I108" s="101" t="str">
        <f>IF(tblLoan[[#This Row],[PMT NO]]&lt;&gt;"",IF(tblLoan[[#This Row],[SCHEDULED PAYMENT]]+tblLoan[[#This Row],[EXTRA PAYMENT]]&lt;=tblLoan[[#This Row],[BEGINNING BALANCE]],tblLoan[[#This Row],[BEGINNING BALANCE]]-tblLoan[[#This Row],[PRINCIPAL]],0),"")</f>
        <v/>
      </c>
      <c r="J108" s="101" t="str">
        <f>IF(tblLoan[[#This Row],[PMT NO]]&lt;&gt;"",SUM(INDEX(tblLoan[INTEREST],1,1):tblLoan[[#This Row],[INTEREST]]),"")</f>
        <v/>
      </c>
    </row>
    <row r="109" spans="1:10" x14ac:dyDescent="0.2">
      <c r="A109" s="97" t="str">
        <f>IF(LoanIsGood,IF(ROW()-ROW(tblLoan[[#Headers],[PMT NO]])&gt;ScheduledNumberOfPayments,"",ROW()-ROW(tblLoan[[#Headers],[PMT NO]])),"")</f>
        <v/>
      </c>
      <c r="B109" s="98" t="str">
        <f>IF(tblLoan[[#This Row],[PMT NO]]&lt;&gt;"",EOMONTH(LoanStartDate,ROW(tblLoan[[#This Row],[PMT NO]])-ROW(tblLoan[[#Headers],[PMT NO]])-2)+DAY(LoanStartDate),"")</f>
        <v/>
      </c>
      <c r="C109" s="101" t="str">
        <f>IF(tblLoan[[#This Row],[PMT NO]]&lt;&gt;"",IF(ROW()-ROW(tblLoan[[#Headers],[BEGINNING BALANCE]])=1,LoanAmount,INDEX(tblLoan[ENDING BALANCE],ROW()-ROW(tblLoan[[#Headers],[BEGINNING BALANCE]])-1)),"")</f>
        <v/>
      </c>
      <c r="D109" s="101" t="str">
        <f>IF(tblLoan[[#This Row],[PMT NO]]&lt;&gt;"",ScheduledPayment,"")</f>
        <v/>
      </c>
      <c r="E109" s="101" t="str">
        <f>IF(tblLoan[[#This Row],[PMT NO]]&lt;&gt;"",IF(tblLoan[[#This Row],[SCHEDULED PAYMENT]]+ExtraPayments&lt;tblLoan[[#This Row],[BEGINNING BALANCE]],ExtraPayments,IF(tblLoan[[#This Row],[BEGINNING BALANCE]]-tblLoan[[#This Row],[SCHEDULED PAYMENT]]&gt;0,tblLoan[[#This Row],[BEGINNING BALANCE]]-tblLoan[[#This Row],[SCHEDULED PAYMENT]],0)),"")</f>
        <v/>
      </c>
      <c r="F109" s="101" t="str">
        <f>IF(tblLoan[[#This Row],[PMT NO]]&lt;&gt;"",IF(tblLoan[[#This Row],[SCHEDULED PAYMENT]]+tblLoan[[#This Row],[EXTRA PAYMENT]]&lt;=tblLoan[[#This Row],[BEGINNING BALANCE]],tblLoan[[#This Row],[SCHEDULED PAYMENT]]+tblLoan[[#This Row],[EXTRA PAYMENT]],tblLoan[[#This Row],[BEGINNING BALANCE]]),"")</f>
        <v/>
      </c>
      <c r="G109" s="101" t="str">
        <f>IF(tblLoan[[#This Row],[PMT NO]]&lt;&gt;"",tblLoan[[#This Row],[TOTAL PAYMENT]]-tblLoan[[#This Row],[INTEREST]],"")</f>
        <v/>
      </c>
      <c r="H109" s="101" t="str">
        <f>IF(tblLoan[[#This Row],[PMT NO]]&lt;&gt;"",tblLoan[[#This Row],[BEGINNING BALANCE]]*(InterestRate/PaymentsPerYear),"")</f>
        <v/>
      </c>
      <c r="I109" s="101" t="str">
        <f>IF(tblLoan[[#This Row],[PMT NO]]&lt;&gt;"",IF(tblLoan[[#This Row],[SCHEDULED PAYMENT]]+tblLoan[[#This Row],[EXTRA PAYMENT]]&lt;=tblLoan[[#This Row],[BEGINNING BALANCE]],tblLoan[[#This Row],[BEGINNING BALANCE]]-tblLoan[[#This Row],[PRINCIPAL]],0),"")</f>
        <v/>
      </c>
      <c r="J109" s="101" t="str">
        <f>IF(tblLoan[[#This Row],[PMT NO]]&lt;&gt;"",SUM(INDEX(tblLoan[INTEREST],1,1):tblLoan[[#This Row],[INTEREST]]),"")</f>
        <v/>
      </c>
    </row>
    <row r="110" spans="1:10" x14ac:dyDescent="0.2">
      <c r="A110" s="97" t="str">
        <f>IF(LoanIsGood,IF(ROW()-ROW(tblLoan[[#Headers],[PMT NO]])&gt;ScheduledNumberOfPayments,"",ROW()-ROW(tblLoan[[#Headers],[PMT NO]])),"")</f>
        <v/>
      </c>
      <c r="B110" s="98" t="str">
        <f>IF(tblLoan[[#This Row],[PMT NO]]&lt;&gt;"",EOMONTH(LoanStartDate,ROW(tblLoan[[#This Row],[PMT NO]])-ROW(tblLoan[[#Headers],[PMT NO]])-2)+DAY(LoanStartDate),"")</f>
        <v/>
      </c>
      <c r="C110" s="101" t="str">
        <f>IF(tblLoan[[#This Row],[PMT NO]]&lt;&gt;"",IF(ROW()-ROW(tblLoan[[#Headers],[BEGINNING BALANCE]])=1,LoanAmount,INDEX(tblLoan[ENDING BALANCE],ROW()-ROW(tblLoan[[#Headers],[BEGINNING BALANCE]])-1)),"")</f>
        <v/>
      </c>
      <c r="D110" s="101" t="str">
        <f>IF(tblLoan[[#This Row],[PMT NO]]&lt;&gt;"",ScheduledPayment,"")</f>
        <v/>
      </c>
      <c r="E110" s="101" t="str">
        <f>IF(tblLoan[[#This Row],[PMT NO]]&lt;&gt;"",IF(tblLoan[[#This Row],[SCHEDULED PAYMENT]]+ExtraPayments&lt;tblLoan[[#This Row],[BEGINNING BALANCE]],ExtraPayments,IF(tblLoan[[#This Row],[BEGINNING BALANCE]]-tblLoan[[#This Row],[SCHEDULED PAYMENT]]&gt;0,tblLoan[[#This Row],[BEGINNING BALANCE]]-tblLoan[[#This Row],[SCHEDULED PAYMENT]],0)),"")</f>
        <v/>
      </c>
      <c r="F110" s="101" t="str">
        <f>IF(tblLoan[[#This Row],[PMT NO]]&lt;&gt;"",IF(tblLoan[[#This Row],[SCHEDULED PAYMENT]]+tblLoan[[#This Row],[EXTRA PAYMENT]]&lt;=tblLoan[[#This Row],[BEGINNING BALANCE]],tblLoan[[#This Row],[SCHEDULED PAYMENT]]+tblLoan[[#This Row],[EXTRA PAYMENT]],tblLoan[[#This Row],[BEGINNING BALANCE]]),"")</f>
        <v/>
      </c>
      <c r="G110" s="101" t="str">
        <f>IF(tblLoan[[#This Row],[PMT NO]]&lt;&gt;"",tblLoan[[#This Row],[TOTAL PAYMENT]]-tblLoan[[#This Row],[INTEREST]],"")</f>
        <v/>
      </c>
      <c r="H110" s="101" t="str">
        <f>IF(tblLoan[[#This Row],[PMT NO]]&lt;&gt;"",tblLoan[[#This Row],[BEGINNING BALANCE]]*(InterestRate/PaymentsPerYear),"")</f>
        <v/>
      </c>
      <c r="I110" s="101" t="str">
        <f>IF(tblLoan[[#This Row],[PMT NO]]&lt;&gt;"",IF(tblLoan[[#This Row],[SCHEDULED PAYMENT]]+tblLoan[[#This Row],[EXTRA PAYMENT]]&lt;=tblLoan[[#This Row],[BEGINNING BALANCE]],tblLoan[[#This Row],[BEGINNING BALANCE]]-tblLoan[[#This Row],[PRINCIPAL]],0),"")</f>
        <v/>
      </c>
      <c r="J110" s="101" t="str">
        <f>IF(tblLoan[[#This Row],[PMT NO]]&lt;&gt;"",SUM(INDEX(tblLoan[INTEREST],1,1):tblLoan[[#This Row],[INTEREST]]),"")</f>
        <v/>
      </c>
    </row>
    <row r="111" spans="1:10" x14ac:dyDescent="0.2">
      <c r="A111" s="97" t="str">
        <f>IF(LoanIsGood,IF(ROW()-ROW(tblLoan[[#Headers],[PMT NO]])&gt;ScheduledNumberOfPayments,"",ROW()-ROW(tblLoan[[#Headers],[PMT NO]])),"")</f>
        <v/>
      </c>
      <c r="B111" s="98" t="str">
        <f>IF(tblLoan[[#This Row],[PMT NO]]&lt;&gt;"",EOMONTH(LoanStartDate,ROW(tblLoan[[#This Row],[PMT NO]])-ROW(tblLoan[[#Headers],[PMT NO]])-2)+DAY(LoanStartDate),"")</f>
        <v/>
      </c>
      <c r="C111" s="101" t="str">
        <f>IF(tblLoan[[#This Row],[PMT NO]]&lt;&gt;"",IF(ROW()-ROW(tblLoan[[#Headers],[BEGINNING BALANCE]])=1,LoanAmount,INDEX(tblLoan[ENDING BALANCE],ROW()-ROW(tblLoan[[#Headers],[BEGINNING BALANCE]])-1)),"")</f>
        <v/>
      </c>
      <c r="D111" s="101" t="str">
        <f>IF(tblLoan[[#This Row],[PMT NO]]&lt;&gt;"",ScheduledPayment,"")</f>
        <v/>
      </c>
      <c r="E111" s="101" t="str">
        <f>IF(tblLoan[[#This Row],[PMT NO]]&lt;&gt;"",IF(tblLoan[[#This Row],[SCHEDULED PAYMENT]]+ExtraPayments&lt;tblLoan[[#This Row],[BEGINNING BALANCE]],ExtraPayments,IF(tblLoan[[#This Row],[BEGINNING BALANCE]]-tblLoan[[#This Row],[SCHEDULED PAYMENT]]&gt;0,tblLoan[[#This Row],[BEGINNING BALANCE]]-tblLoan[[#This Row],[SCHEDULED PAYMENT]],0)),"")</f>
        <v/>
      </c>
      <c r="F111" s="101" t="str">
        <f>IF(tblLoan[[#This Row],[PMT NO]]&lt;&gt;"",IF(tblLoan[[#This Row],[SCHEDULED PAYMENT]]+tblLoan[[#This Row],[EXTRA PAYMENT]]&lt;=tblLoan[[#This Row],[BEGINNING BALANCE]],tblLoan[[#This Row],[SCHEDULED PAYMENT]]+tblLoan[[#This Row],[EXTRA PAYMENT]],tblLoan[[#This Row],[BEGINNING BALANCE]]),"")</f>
        <v/>
      </c>
      <c r="G111" s="101" t="str">
        <f>IF(tblLoan[[#This Row],[PMT NO]]&lt;&gt;"",tblLoan[[#This Row],[TOTAL PAYMENT]]-tblLoan[[#This Row],[INTEREST]],"")</f>
        <v/>
      </c>
      <c r="H111" s="101" t="str">
        <f>IF(tblLoan[[#This Row],[PMT NO]]&lt;&gt;"",tblLoan[[#This Row],[BEGINNING BALANCE]]*(InterestRate/PaymentsPerYear),"")</f>
        <v/>
      </c>
      <c r="I111" s="101" t="str">
        <f>IF(tblLoan[[#This Row],[PMT NO]]&lt;&gt;"",IF(tblLoan[[#This Row],[SCHEDULED PAYMENT]]+tblLoan[[#This Row],[EXTRA PAYMENT]]&lt;=tblLoan[[#This Row],[BEGINNING BALANCE]],tblLoan[[#This Row],[BEGINNING BALANCE]]-tblLoan[[#This Row],[PRINCIPAL]],0),"")</f>
        <v/>
      </c>
      <c r="J111" s="101" t="str">
        <f>IF(tblLoan[[#This Row],[PMT NO]]&lt;&gt;"",SUM(INDEX(tblLoan[INTEREST],1,1):tblLoan[[#This Row],[INTEREST]]),"")</f>
        <v/>
      </c>
    </row>
    <row r="112" spans="1:10" x14ac:dyDescent="0.2">
      <c r="A112" s="97" t="str">
        <f>IF(LoanIsGood,IF(ROW()-ROW(tblLoan[[#Headers],[PMT NO]])&gt;ScheduledNumberOfPayments,"",ROW()-ROW(tblLoan[[#Headers],[PMT NO]])),"")</f>
        <v/>
      </c>
      <c r="B112" s="98" t="str">
        <f>IF(tblLoan[[#This Row],[PMT NO]]&lt;&gt;"",EOMONTH(LoanStartDate,ROW(tblLoan[[#This Row],[PMT NO]])-ROW(tblLoan[[#Headers],[PMT NO]])-2)+DAY(LoanStartDate),"")</f>
        <v/>
      </c>
      <c r="C112" s="101" t="str">
        <f>IF(tblLoan[[#This Row],[PMT NO]]&lt;&gt;"",IF(ROW()-ROW(tblLoan[[#Headers],[BEGINNING BALANCE]])=1,LoanAmount,INDEX(tblLoan[ENDING BALANCE],ROW()-ROW(tblLoan[[#Headers],[BEGINNING BALANCE]])-1)),"")</f>
        <v/>
      </c>
      <c r="D112" s="101" t="str">
        <f>IF(tblLoan[[#This Row],[PMT NO]]&lt;&gt;"",ScheduledPayment,"")</f>
        <v/>
      </c>
      <c r="E112" s="101" t="str">
        <f>IF(tblLoan[[#This Row],[PMT NO]]&lt;&gt;"",IF(tblLoan[[#This Row],[SCHEDULED PAYMENT]]+ExtraPayments&lt;tblLoan[[#This Row],[BEGINNING BALANCE]],ExtraPayments,IF(tblLoan[[#This Row],[BEGINNING BALANCE]]-tblLoan[[#This Row],[SCHEDULED PAYMENT]]&gt;0,tblLoan[[#This Row],[BEGINNING BALANCE]]-tblLoan[[#This Row],[SCHEDULED PAYMENT]],0)),"")</f>
        <v/>
      </c>
      <c r="F112" s="101" t="str">
        <f>IF(tblLoan[[#This Row],[PMT NO]]&lt;&gt;"",IF(tblLoan[[#This Row],[SCHEDULED PAYMENT]]+tblLoan[[#This Row],[EXTRA PAYMENT]]&lt;=tblLoan[[#This Row],[BEGINNING BALANCE]],tblLoan[[#This Row],[SCHEDULED PAYMENT]]+tblLoan[[#This Row],[EXTRA PAYMENT]],tblLoan[[#This Row],[BEGINNING BALANCE]]),"")</f>
        <v/>
      </c>
      <c r="G112" s="101" t="str">
        <f>IF(tblLoan[[#This Row],[PMT NO]]&lt;&gt;"",tblLoan[[#This Row],[TOTAL PAYMENT]]-tblLoan[[#This Row],[INTEREST]],"")</f>
        <v/>
      </c>
      <c r="H112" s="101" t="str">
        <f>IF(tblLoan[[#This Row],[PMT NO]]&lt;&gt;"",tblLoan[[#This Row],[BEGINNING BALANCE]]*(InterestRate/PaymentsPerYear),"")</f>
        <v/>
      </c>
      <c r="I112" s="101" t="str">
        <f>IF(tblLoan[[#This Row],[PMT NO]]&lt;&gt;"",IF(tblLoan[[#This Row],[SCHEDULED PAYMENT]]+tblLoan[[#This Row],[EXTRA PAYMENT]]&lt;=tblLoan[[#This Row],[BEGINNING BALANCE]],tblLoan[[#This Row],[BEGINNING BALANCE]]-tblLoan[[#This Row],[PRINCIPAL]],0),"")</f>
        <v/>
      </c>
      <c r="J112" s="101" t="str">
        <f>IF(tblLoan[[#This Row],[PMT NO]]&lt;&gt;"",SUM(INDEX(tblLoan[INTEREST],1,1):tblLoan[[#This Row],[INTEREST]]),"")</f>
        <v/>
      </c>
    </row>
    <row r="113" spans="1:10" x14ac:dyDescent="0.2">
      <c r="A113" s="97" t="str">
        <f>IF(LoanIsGood,IF(ROW()-ROW(tblLoan[[#Headers],[PMT NO]])&gt;ScheduledNumberOfPayments,"",ROW()-ROW(tblLoan[[#Headers],[PMT NO]])),"")</f>
        <v/>
      </c>
      <c r="B113" s="98" t="str">
        <f>IF(tblLoan[[#This Row],[PMT NO]]&lt;&gt;"",EOMONTH(LoanStartDate,ROW(tblLoan[[#This Row],[PMT NO]])-ROW(tblLoan[[#Headers],[PMT NO]])-2)+DAY(LoanStartDate),"")</f>
        <v/>
      </c>
      <c r="C113" s="101" t="str">
        <f>IF(tblLoan[[#This Row],[PMT NO]]&lt;&gt;"",IF(ROW()-ROW(tblLoan[[#Headers],[BEGINNING BALANCE]])=1,LoanAmount,INDEX(tblLoan[ENDING BALANCE],ROW()-ROW(tblLoan[[#Headers],[BEGINNING BALANCE]])-1)),"")</f>
        <v/>
      </c>
      <c r="D113" s="101" t="str">
        <f>IF(tblLoan[[#This Row],[PMT NO]]&lt;&gt;"",ScheduledPayment,"")</f>
        <v/>
      </c>
      <c r="E113" s="101" t="str">
        <f>IF(tblLoan[[#This Row],[PMT NO]]&lt;&gt;"",IF(tblLoan[[#This Row],[SCHEDULED PAYMENT]]+ExtraPayments&lt;tblLoan[[#This Row],[BEGINNING BALANCE]],ExtraPayments,IF(tblLoan[[#This Row],[BEGINNING BALANCE]]-tblLoan[[#This Row],[SCHEDULED PAYMENT]]&gt;0,tblLoan[[#This Row],[BEGINNING BALANCE]]-tblLoan[[#This Row],[SCHEDULED PAYMENT]],0)),"")</f>
        <v/>
      </c>
      <c r="F113" s="101" t="str">
        <f>IF(tblLoan[[#This Row],[PMT NO]]&lt;&gt;"",IF(tblLoan[[#This Row],[SCHEDULED PAYMENT]]+tblLoan[[#This Row],[EXTRA PAYMENT]]&lt;=tblLoan[[#This Row],[BEGINNING BALANCE]],tblLoan[[#This Row],[SCHEDULED PAYMENT]]+tblLoan[[#This Row],[EXTRA PAYMENT]],tblLoan[[#This Row],[BEGINNING BALANCE]]),"")</f>
        <v/>
      </c>
      <c r="G113" s="101" t="str">
        <f>IF(tblLoan[[#This Row],[PMT NO]]&lt;&gt;"",tblLoan[[#This Row],[TOTAL PAYMENT]]-tblLoan[[#This Row],[INTEREST]],"")</f>
        <v/>
      </c>
      <c r="H113" s="101" t="str">
        <f>IF(tblLoan[[#This Row],[PMT NO]]&lt;&gt;"",tblLoan[[#This Row],[BEGINNING BALANCE]]*(InterestRate/PaymentsPerYear),"")</f>
        <v/>
      </c>
      <c r="I113" s="101" t="str">
        <f>IF(tblLoan[[#This Row],[PMT NO]]&lt;&gt;"",IF(tblLoan[[#This Row],[SCHEDULED PAYMENT]]+tblLoan[[#This Row],[EXTRA PAYMENT]]&lt;=tblLoan[[#This Row],[BEGINNING BALANCE]],tblLoan[[#This Row],[BEGINNING BALANCE]]-tblLoan[[#This Row],[PRINCIPAL]],0),"")</f>
        <v/>
      </c>
      <c r="J113" s="101" t="str">
        <f>IF(tblLoan[[#This Row],[PMT NO]]&lt;&gt;"",SUM(INDEX(tblLoan[INTEREST],1,1):tblLoan[[#This Row],[INTEREST]]),"")</f>
        <v/>
      </c>
    </row>
    <row r="114" spans="1:10" x14ac:dyDescent="0.2">
      <c r="A114" s="97" t="str">
        <f>IF(LoanIsGood,IF(ROW()-ROW(tblLoan[[#Headers],[PMT NO]])&gt;ScheduledNumberOfPayments,"",ROW()-ROW(tblLoan[[#Headers],[PMT NO]])),"")</f>
        <v/>
      </c>
      <c r="B114" s="98" t="str">
        <f>IF(tblLoan[[#This Row],[PMT NO]]&lt;&gt;"",EOMONTH(LoanStartDate,ROW(tblLoan[[#This Row],[PMT NO]])-ROW(tblLoan[[#Headers],[PMT NO]])-2)+DAY(LoanStartDate),"")</f>
        <v/>
      </c>
      <c r="C114" s="101" t="str">
        <f>IF(tblLoan[[#This Row],[PMT NO]]&lt;&gt;"",IF(ROW()-ROW(tblLoan[[#Headers],[BEGINNING BALANCE]])=1,LoanAmount,INDEX(tblLoan[ENDING BALANCE],ROW()-ROW(tblLoan[[#Headers],[BEGINNING BALANCE]])-1)),"")</f>
        <v/>
      </c>
      <c r="D114" s="101" t="str">
        <f>IF(tblLoan[[#This Row],[PMT NO]]&lt;&gt;"",ScheduledPayment,"")</f>
        <v/>
      </c>
      <c r="E114" s="101" t="str">
        <f>IF(tblLoan[[#This Row],[PMT NO]]&lt;&gt;"",IF(tblLoan[[#This Row],[SCHEDULED PAYMENT]]+ExtraPayments&lt;tblLoan[[#This Row],[BEGINNING BALANCE]],ExtraPayments,IF(tblLoan[[#This Row],[BEGINNING BALANCE]]-tblLoan[[#This Row],[SCHEDULED PAYMENT]]&gt;0,tblLoan[[#This Row],[BEGINNING BALANCE]]-tblLoan[[#This Row],[SCHEDULED PAYMENT]],0)),"")</f>
        <v/>
      </c>
      <c r="F114" s="101" t="str">
        <f>IF(tblLoan[[#This Row],[PMT NO]]&lt;&gt;"",IF(tblLoan[[#This Row],[SCHEDULED PAYMENT]]+tblLoan[[#This Row],[EXTRA PAYMENT]]&lt;=tblLoan[[#This Row],[BEGINNING BALANCE]],tblLoan[[#This Row],[SCHEDULED PAYMENT]]+tblLoan[[#This Row],[EXTRA PAYMENT]],tblLoan[[#This Row],[BEGINNING BALANCE]]),"")</f>
        <v/>
      </c>
      <c r="G114" s="101" t="str">
        <f>IF(tblLoan[[#This Row],[PMT NO]]&lt;&gt;"",tblLoan[[#This Row],[TOTAL PAYMENT]]-tblLoan[[#This Row],[INTEREST]],"")</f>
        <v/>
      </c>
      <c r="H114" s="101" t="str">
        <f>IF(tblLoan[[#This Row],[PMT NO]]&lt;&gt;"",tblLoan[[#This Row],[BEGINNING BALANCE]]*(InterestRate/PaymentsPerYear),"")</f>
        <v/>
      </c>
      <c r="I114" s="101" t="str">
        <f>IF(tblLoan[[#This Row],[PMT NO]]&lt;&gt;"",IF(tblLoan[[#This Row],[SCHEDULED PAYMENT]]+tblLoan[[#This Row],[EXTRA PAYMENT]]&lt;=tblLoan[[#This Row],[BEGINNING BALANCE]],tblLoan[[#This Row],[BEGINNING BALANCE]]-tblLoan[[#This Row],[PRINCIPAL]],0),"")</f>
        <v/>
      </c>
      <c r="J114" s="101" t="str">
        <f>IF(tblLoan[[#This Row],[PMT NO]]&lt;&gt;"",SUM(INDEX(tblLoan[INTEREST],1,1):tblLoan[[#This Row],[INTEREST]]),"")</f>
        <v/>
      </c>
    </row>
    <row r="115" spans="1:10" x14ac:dyDescent="0.2">
      <c r="A115" s="97" t="str">
        <f>IF(LoanIsGood,IF(ROW()-ROW(tblLoan[[#Headers],[PMT NO]])&gt;ScheduledNumberOfPayments,"",ROW()-ROW(tblLoan[[#Headers],[PMT NO]])),"")</f>
        <v/>
      </c>
      <c r="B115" s="98" t="str">
        <f>IF(tblLoan[[#This Row],[PMT NO]]&lt;&gt;"",EOMONTH(LoanStartDate,ROW(tblLoan[[#This Row],[PMT NO]])-ROW(tblLoan[[#Headers],[PMT NO]])-2)+DAY(LoanStartDate),"")</f>
        <v/>
      </c>
      <c r="C115" s="101" t="str">
        <f>IF(tblLoan[[#This Row],[PMT NO]]&lt;&gt;"",IF(ROW()-ROW(tblLoan[[#Headers],[BEGINNING BALANCE]])=1,LoanAmount,INDEX(tblLoan[ENDING BALANCE],ROW()-ROW(tblLoan[[#Headers],[BEGINNING BALANCE]])-1)),"")</f>
        <v/>
      </c>
      <c r="D115" s="101" t="str">
        <f>IF(tblLoan[[#This Row],[PMT NO]]&lt;&gt;"",ScheduledPayment,"")</f>
        <v/>
      </c>
      <c r="E115" s="101" t="str">
        <f>IF(tblLoan[[#This Row],[PMT NO]]&lt;&gt;"",IF(tblLoan[[#This Row],[SCHEDULED PAYMENT]]+ExtraPayments&lt;tblLoan[[#This Row],[BEGINNING BALANCE]],ExtraPayments,IF(tblLoan[[#This Row],[BEGINNING BALANCE]]-tblLoan[[#This Row],[SCHEDULED PAYMENT]]&gt;0,tblLoan[[#This Row],[BEGINNING BALANCE]]-tblLoan[[#This Row],[SCHEDULED PAYMENT]],0)),"")</f>
        <v/>
      </c>
      <c r="F115" s="101" t="str">
        <f>IF(tblLoan[[#This Row],[PMT NO]]&lt;&gt;"",IF(tblLoan[[#This Row],[SCHEDULED PAYMENT]]+tblLoan[[#This Row],[EXTRA PAYMENT]]&lt;=tblLoan[[#This Row],[BEGINNING BALANCE]],tblLoan[[#This Row],[SCHEDULED PAYMENT]]+tblLoan[[#This Row],[EXTRA PAYMENT]],tblLoan[[#This Row],[BEGINNING BALANCE]]),"")</f>
        <v/>
      </c>
      <c r="G115" s="101" t="str">
        <f>IF(tblLoan[[#This Row],[PMT NO]]&lt;&gt;"",tblLoan[[#This Row],[TOTAL PAYMENT]]-tblLoan[[#This Row],[INTEREST]],"")</f>
        <v/>
      </c>
      <c r="H115" s="101" t="str">
        <f>IF(tblLoan[[#This Row],[PMT NO]]&lt;&gt;"",tblLoan[[#This Row],[BEGINNING BALANCE]]*(InterestRate/PaymentsPerYear),"")</f>
        <v/>
      </c>
      <c r="I115" s="101" t="str">
        <f>IF(tblLoan[[#This Row],[PMT NO]]&lt;&gt;"",IF(tblLoan[[#This Row],[SCHEDULED PAYMENT]]+tblLoan[[#This Row],[EXTRA PAYMENT]]&lt;=tblLoan[[#This Row],[BEGINNING BALANCE]],tblLoan[[#This Row],[BEGINNING BALANCE]]-tblLoan[[#This Row],[PRINCIPAL]],0),"")</f>
        <v/>
      </c>
      <c r="J115" s="101" t="str">
        <f>IF(tblLoan[[#This Row],[PMT NO]]&lt;&gt;"",SUM(INDEX(tblLoan[INTEREST],1,1):tblLoan[[#This Row],[INTEREST]]),"")</f>
        <v/>
      </c>
    </row>
    <row r="116" spans="1:10" x14ac:dyDescent="0.2">
      <c r="A116" s="97" t="str">
        <f>IF(LoanIsGood,IF(ROW()-ROW(tblLoan[[#Headers],[PMT NO]])&gt;ScheduledNumberOfPayments,"",ROW()-ROW(tblLoan[[#Headers],[PMT NO]])),"")</f>
        <v/>
      </c>
      <c r="B116" s="98" t="str">
        <f>IF(tblLoan[[#This Row],[PMT NO]]&lt;&gt;"",EOMONTH(LoanStartDate,ROW(tblLoan[[#This Row],[PMT NO]])-ROW(tblLoan[[#Headers],[PMT NO]])-2)+DAY(LoanStartDate),"")</f>
        <v/>
      </c>
      <c r="C116" s="101" t="str">
        <f>IF(tblLoan[[#This Row],[PMT NO]]&lt;&gt;"",IF(ROW()-ROW(tblLoan[[#Headers],[BEGINNING BALANCE]])=1,LoanAmount,INDEX(tblLoan[ENDING BALANCE],ROW()-ROW(tblLoan[[#Headers],[BEGINNING BALANCE]])-1)),"")</f>
        <v/>
      </c>
      <c r="D116" s="101" t="str">
        <f>IF(tblLoan[[#This Row],[PMT NO]]&lt;&gt;"",ScheduledPayment,"")</f>
        <v/>
      </c>
      <c r="E116" s="101" t="str">
        <f>IF(tblLoan[[#This Row],[PMT NO]]&lt;&gt;"",IF(tblLoan[[#This Row],[SCHEDULED PAYMENT]]+ExtraPayments&lt;tblLoan[[#This Row],[BEGINNING BALANCE]],ExtraPayments,IF(tblLoan[[#This Row],[BEGINNING BALANCE]]-tblLoan[[#This Row],[SCHEDULED PAYMENT]]&gt;0,tblLoan[[#This Row],[BEGINNING BALANCE]]-tblLoan[[#This Row],[SCHEDULED PAYMENT]],0)),"")</f>
        <v/>
      </c>
      <c r="F116" s="101" t="str">
        <f>IF(tblLoan[[#This Row],[PMT NO]]&lt;&gt;"",IF(tblLoan[[#This Row],[SCHEDULED PAYMENT]]+tblLoan[[#This Row],[EXTRA PAYMENT]]&lt;=tblLoan[[#This Row],[BEGINNING BALANCE]],tblLoan[[#This Row],[SCHEDULED PAYMENT]]+tblLoan[[#This Row],[EXTRA PAYMENT]],tblLoan[[#This Row],[BEGINNING BALANCE]]),"")</f>
        <v/>
      </c>
      <c r="G116" s="101" t="str">
        <f>IF(tblLoan[[#This Row],[PMT NO]]&lt;&gt;"",tblLoan[[#This Row],[TOTAL PAYMENT]]-tblLoan[[#This Row],[INTEREST]],"")</f>
        <v/>
      </c>
      <c r="H116" s="101" t="str">
        <f>IF(tblLoan[[#This Row],[PMT NO]]&lt;&gt;"",tblLoan[[#This Row],[BEGINNING BALANCE]]*(InterestRate/PaymentsPerYear),"")</f>
        <v/>
      </c>
      <c r="I116" s="101" t="str">
        <f>IF(tblLoan[[#This Row],[PMT NO]]&lt;&gt;"",IF(tblLoan[[#This Row],[SCHEDULED PAYMENT]]+tblLoan[[#This Row],[EXTRA PAYMENT]]&lt;=tblLoan[[#This Row],[BEGINNING BALANCE]],tblLoan[[#This Row],[BEGINNING BALANCE]]-tblLoan[[#This Row],[PRINCIPAL]],0),"")</f>
        <v/>
      </c>
      <c r="J116" s="101" t="str">
        <f>IF(tblLoan[[#This Row],[PMT NO]]&lt;&gt;"",SUM(INDEX(tblLoan[INTEREST],1,1):tblLoan[[#This Row],[INTEREST]]),"")</f>
        <v/>
      </c>
    </row>
    <row r="117" spans="1:10" x14ac:dyDescent="0.2">
      <c r="A117" s="97" t="str">
        <f>IF(LoanIsGood,IF(ROW()-ROW(tblLoan[[#Headers],[PMT NO]])&gt;ScheduledNumberOfPayments,"",ROW()-ROW(tblLoan[[#Headers],[PMT NO]])),"")</f>
        <v/>
      </c>
      <c r="B117" s="98" t="str">
        <f>IF(tblLoan[[#This Row],[PMT NO]]&lt;&gt;"",EOMONTH(LoanStartDate,ROW(tblLoan[[#This Row],[PMT NO]])-ROW(tblLoan[[#Headers],[PMT NO]])-2)+DAY(LoanStartDate),"")</f>
        <v/>
      </c>
      <c r="C117" s="101" t="str">
        <f>IF(tblLoan[[#This Row],[PMT NO]]&lt;&gt;"",IF(ROW()-ROW(tblLoan[[#Headers],[BEGINNING BALANCE]])=1,LoanAmount,INDEX(tblLoan[ENDING BALANCE],ROW()-ROW(tblLoan[[#Headers],[BEGINNING BALANCE]])-1)),"")</f>
        <v/>
      </c>
      <c r="D117" s="101" t="str">
        <f>IF(tblLoan[[#This Row],[PMT NO]]&lt;&gt;"",ScheduledPayment,"")</f>
        <v/>
      </c>
      <c r="E117" s="101" t="str">
        <f>IF(tblLoan[[#This Row],[PMT NO]]&lt;&gt;"",IF(tblLoan[[#This Row],[SCHEDULED PAYMENT]]+ExtraPayments&lt;tblLoan[[#This Row],[BEGINNING BALANCE]],ExtraPayments,IF(tblLoan[[#This Row],[BEGINNING BALANCE]]-tblLoan[[#This Row],[SCHEDULED PAYMENT]]&gt;0,tblLoan[[#This Row],[BEGINNING BALANCE]]-tblLoan[[#This Row],[SCHEDULED PAYMENT]],0)),"")</f>
        <v/>
      </c>
      <c r="F117" s="101" t="str">
        <f>IF(tblLoan[[#This Row],[PMT NO]]&lt;&gt;"",IF(tblLoan[[#This Row],[SCHEDULED PAYMENT]]+tblLoan[[#This Row],[EXTRA PAYMENT]]&lt;=tblLoan[[#This Row],[BEGINNING BALANCE]],tblLoan[[#This Row],[SCHEDULED PAYMENT]]+tblLoan[[#This Row],[EXTRA PAYMENT]],tblLoan[[#This Row],[BEGINNING BALANCE]]),"")</f>
        <v/>
      </c>
      <c r="G117" s="101" t="str">
        <f>IF(tblLoan[[#This Row],[PMT NO]]&lt;&gt;"",tblLoan[[#This Row],[TOTAL PAYMENT]]-tblLoan[[#This Row],[INTEREST]],"")</f>
        <v/>
      </c>
      <c r="H117" s="101" t="str">
        <f>IF(tblLoan[[#This Row],[PMT NO]]&lt;&gt;"",tblLoan[[#This Row],[BEGINNING BALANCE]]*(InterestRate/PaymentsPerYear),"")</f>
        <v/>
      </c>
      <c r="I117" s="101" t="str">
        <f>IF(tblLoan[[#This Row],[PMT NO]]&lt;&gt;"",IF(tblLoan[[#This Row],[SCHEDULED PAYMENT]]+tblLoan[[#This Row],[EXTRA PAYMENT]]&lt;=tblLoan[[#This Row],[BEGINNING BALANCE]],tblLoan[[#This Row],[BEGINNING BALANCE]]-tblLoan[[#This Row],[PRINCIPAL]],0),"")</f>
        <v/>
      </c>
      <c r="J117" s="101" t="str">
        <f>IF(tblLoan[[#This Row],[PMT NO]]&lt;&gt;"",SUM(INDEX(tblLoan[INTEREST],1,1):tblLoan[[#This Row],[INTEREST]]),"")</f>
        <v/>
      </c>
    </row>
    <row r="118" spans="1:10" x14ac:dyDescent="0.2">
      <c r="A118" s="97" t="str">
        <f>IF(LoanIsGood,IF(ROW()-ROW(tblLoan[[#Headers],[PMT NO]])&gt;ScheduledNumberOfPayments,"",ROW()-ROW(tblLoan[[#Headers],[PMT NO]])),"")</f>
        <v/>
      </c>
      <c r="B118" s="98" t="str">
        <f>IF(tblLoan[[#This Row],[PMT NO]]&lt;&gt;"",EOMONTH(LoanStartDate,ROW(tblLoan[[#This Row],[PMT NO]])-ROW(tblLoan[[#Headers],[PMT NO]])-2)+DAY(LoanStartDate),"")</f>
        <v/>
      </c>
      <c r="C118" s="101" t="str">
        <f>IF(tblLoan[[#This Row],[PMT NO]]&lt;&gt;"",IF(ROW()-ROW(tblLoan[[#Headers],[BEGINNING BALANCE]])=1,LoanAmount,INDEX(tblLoan[ENDING BALANCE],ROW()-ROW(tblLoan[[#Headers],[BEGINNING BALANCE]])-1)),"")</f>
        <v/>
      </c>
      <c r="D118" s="101" t="str">
        <f>IF(tblLoan[[#This Row],[PMT NO]]&lt;&gt;"",ScheduledPayment,"")</f>
        <v/>
      </c>
      <c r="E118" s="101" t="str">
        <f>IF(tblLoan[[#This Row],[PMT NO]]&lt;&gt;"",IF(tblLoan[[#This Row],[SCHEDULED PAYMENT]]+ExtraPayments&lt;tblLoan[[#This Row],[BEGINNING BALANCE]],ExtraPayments,IF(tblLoan[[#This Row],[BEGINNING BALANCE]]-tblLoan[[#This Row],[SCHEDULED PAYMENT]]&gt;0,tblLoan[[#This Row],[BEGINNING BALANCE]]-tblLoan[[#This Row],[SCHEDULED PAYMENT]],0)),"")</f>
        <v/>
      </c>
      <c r="F118" s="101" t="str">
        <f>IF(tblLoan[[#This Row],[PMT NO]]&lt;&gt;"",IF(tblLoan[[#This Row],[SCHEDULED PAYMENT]]+tblLoan[[#This Row],[EXTRA PAYMENT]]&lt;=tblLoan[[#This Row],[BEGINNING BALANCE]],tblLoan[[#This Row],[SCHEDULED PAYMENT]]+tblLoan[[#This Row],[EXTRA PAYMENT]],tblLoan[[#This Row],[BEGINNING BALANCE]]),"")</f>
        <v/>
      </c>
      <c r="G118" s="101" t="str">
        <f>IF(tblLoan[[#This Row],[PMT NO]]&lt;&gt;"",tblLoan[[#This Row],[TOTAL PAYMENT]]-tblLoan[[#This Row],[INTEREST]],"")</f>
        <v/>
      </c>
      <c r="H118" s="101" t="str">
        <f>IF(tblLoan[[#This Row],[PMT NO]]&lt;&gt;"",tblLoan[[#This Row],[BEGINNING BALANCE]]*(InterestRate/PaymentsPerYear),"")</f>
        <v/>
      </c>
      <c r="I118" s="101" t="str">
        <f>IF(tblLoan[[#This Row],[PMT NO]]&lt;&gt;"",IF(tblLoan[[#This Row],[SCHEDULED PAYMENT]]+tblLoan[[#This Row],[EXTRA PAYMENT]]&lt;=tblLoan[[#This Row],[BEGINNING BALANCE]],tblLoan[[#This Row],[BEGINNING BALANCE]]-tblLoan[[#This Row],[PRINCIPAL]],0),"")</f>
        <v/>
      </c>
      <c r="J118" s="101" t="str">
        <f>IF(tblLoan[[#This Row],[PMT NO]]&lt;&gt;"",SUM(INDEX(tblLoan[INTEREST],1,1):tblLoan[[#This Row],[INTEREST]]),"")</f>
        <v/>
      </c>
    </row>
    <row r="119" spans="1:10" x14ac:dyDescent="0.2">
      <c r="A119" s="97" t="str">
        <f>IF(LoanIsGood,IF(ROW()-ROW(tblLoan[[#Headers],[PMT NO]])&gt;ScheduledNumberOfPayments,"",ROW()-ROW(tblLoan[[#Headers],[PMT NO]])),"")</f>
        <v/>
      </c>
      <c r="B119" s="98" t="str">
        <f>IF(tblLoan[[#This Row],[PMT NO]]&lt;&gt;"",EOMONTH(LoanStartDate,ROW(tblLoan[[#This Row],[PMT NO]])-ROW(tblLoan[[#Headers],[PMT NO]])-2)+DAY(LoanStartDate),"")</f>
        <v/>
      </c>
      <c r="C119" s="101" t="str">
        <f>IF(tblLoan[[#This Row],[PMT NO]]&lt;&gt;"",IF(ROW()-ROW(tblLoan[[#Headers],[BEGINNING BALANCE]])=1,LoanAmount,INDEX(tblLoan[ENDING BALANCE],ROW()-ROW(tblLoan[[#Headers],[BEGINNING BALANCE]])-1)),"")</f>
        <v/>
      </c>
      <c r="D119" s="101" t="str">
        <f>IF(tblLoan[[#This Row],[PMT NO]]&lt;&gt;"",ScheduledPayment,"")</f>
        <v/>
      </c>
      <c r="E119" s="101" t="str">
        <f>IF(tblLoan[[#This Row],[PMT NO]]&lt;&gt;"",IF(tblLoan[[#This Row],[SCHEDULED PAYMENT]]+ExtraPayments&lt;tblLoan[[#This Row],[BEGINNING BALANCE]],ExtraPayments,IF(tblLoan[[#This Row],[BEGINNING BALANCE]]-tblLoan[[#This Row],[SCHEDULED PAYMENT]]&gt;0,tblLoan[[#This Row],[BEGINNING BALANCE]]-tblLoan[[#This Row],[SCHEDULED PAYMENT]],0)),"")</f>
        <v/>
      </c>
      <c r="F119" s="101" t="str">
        <f>IF(tblLoan[[#This Row],[PMT NO]]&lt;&gt;"",IF(tblLoan[[#This Row],[SCHEDULED PAYMENT]]+tblLoan[[#This Row],[EXTRA PAYMENT]]&lt;=tblLoan[[#This Row],[BEGINNING BALANCE]],tblLoan[[#This Row],[SCHEDULED PAYMENT]]+tblLoan[[#This Row],[EXTRA PAYMENT]],tblLoan[[#This Row],[BEGINNING BALANCE]]),"")</f>
        <v/>
      </c>
      <c r="G119" s="101" t="str">
        <f>IF(tblLoan[[#This Row],[PMT NO]]&lt;&gt;"",tblLoan[[#This Row],[TOTAL PAYMENT]]-tblLoan[[#This Row],[INTEREST]],"")</f>
        <v/>
      </c>
      <c r="H119" s="101" t="str">
        <f>IF(tblLoan[[#This Row],[PMT NO]]&lt;&gt;"",tblLoan[[#This Row],[BEGINNING BALANCE]]*(InterestRate/PaymentsPerYear),"")</f>
        <v/>
      </c>
      <c r="I119" s="101" t="str">
        <f>IF(tblLoan[[#This Row],[PMT NO]]&lt;&gt;"",IF(tblLoan[[#This Row],[SCHEDULED PAYMENT]]+tblLoan[[#This Row],[EXTRA PAYMENT]]&lt;=tblLoan[[#This Row],[BEGINNING BALANCE]],tblLoan[[#This Row],[BEGINNING BALANCE]]-tblLoan[[#This Row],[PRINCIPAL]],0),"")</f>
        <v/>
      </c>
      <c r="J119" s="101" t="str">
        <f>IF(tblLoan[[#This Row],[PMT NO]]&lt;&gt;"",SUM(INDEX(tblLoan[INTEREST],1,1):tblLoan[[#This Row],[INTEREST]]),"")</f>
        <v/>
      </c>
    </row>
    <row r="120" spans="1:10" x14ac:dyDescent="0.2">
      <c r="A120" s="97" t="str">
        <f>IF(LoanIsGood,IF(ROW()-ROW(tblLoan[[#Headers],[PMT NO]])&gt;ScheduledNumberOfPayments,"",ROW()-ROW(tblLoan[[#Headers],[PMT NO]])),"")</f>
        <v/>
      </c>
      <c r="B120" s="98" t="str">
        <f>IF(tblLoan[[#This Row],[PMT NO]]&lt;&gt;"",EOMONTH(LoanStartDate,ROW(tblLoan[[#This Row],[PMT NO]])-ROW(tblLoan[[#Headers],[PMT NO]])-2)+DAY(LoanStartDate),"")</f>
        <v/>
      </c>
      <c r="C120" s="101" t="str">
        <f>IF(tblLoan[[#This Row],[PMT NO]]&lt;&gt;"",IF(ROW()-ROW(tblLoan[[#Headers],[BEGINNING BALANCE]])=1,LoanAmount,INDEX(tblLoan[ENDING BALANCE],ROW()-ROW(tblLoan[[#Headers],[BEGINNING BALANCE]])-1)),"")</f>
        <v/>
      </c>
      <c r="D120" s="101" t="str">
        <f>IF(tblLoan[[#This Row],[PMT NO]]&lt;&gt;"",ScheduledPayment,"")</f>
        <v/>
      </c>
      <c r="E120" s="101" t="str">
        <f>IF(tblLoan[[#This Row],[PMT NO]]&lt;&gt;"",IF(tblLoan[[#This Row],[SCHEDULED PAYMENT]]+ExtraPayments&lt;tblLoan[[#This Row],[BEGINNING BALANCE]],ExtraPayments,IF(tblLoan[[#This Row],[BEGINNING BALANCE]]-tblLoan[[#This Row],[SCHEDULED PAYMENT]]&gt;0,tblLoan[[#This Row],[BEGINNING BALANCE]]-tblLoan[[#This Row],[SCHEDULED PAYMENT]],0)),"")</f>
        <v/>
      </c>
      <c r="F120" s="101" t="str">
        <f>IF(tblLoan[[#This Row],[PMT NO]]&lt;&gt;"",IF(tblLoan[[#This Row],[SCHEDULED PAYMENT]]+tblLoan[[#This Row],[EXTRA PAYMENT]]&lt;=tblLoan[[#This Row],[BEGINNING BALANCE]],tblLoan[[#This Row],[SCHEDULED PAYMENT]]+tblLoan[[#This Row],[EXTRA PAYMENT]],tblLoan[[#This Row],[BEGINNING BALANCE]]),"")</f>
        <v/>
      </c>
      <c r="G120" s="101" t="str">
        <f>IF(tblLoan[[#This Row],[PMT NO]]&lt;&gt;"",tblLoan[[#This Row],[TOTAL PAYMENT]]-tblLoan[[#This Row],[INTEREST]],"")</f>
        <v/>
      </c>
      <c r="H120" s="101" t="str">
        <f>IF(tblLoan[[#This Row],[PMT NO]]&lt;&gt;"",tblLoan[[#This Row],[BEGINNING BALANCE]]*(InterestRate/PaymentsPerYear),"")</f>
        <v/>
      </c>
      <c r="I120" s="101" t="str">
        <f>IF(tblLoan[[#This Row],[PMT NO]]&lt;&gt;"",IF(tblLoan[[#This Row],[SCHEDULED PAYMENT]]+tblLoan[[#This Row],[EXTRA PAYMENT]]&lt;=tblLoan[[#This Row],[BEGINNING BALANCE]],tblLoan[[#This Row],[BEGINNING BALANCE]]-tblLoan[[#This Row],[PRINCIPAL]],0),"")</f>
        <v/>
      </c>
      <c r="J120" s="101" t="str">
        <f>IF(tblLoan[[#This Row],[PMT NO]]&lt;&gt;"",SUM(INDEX(tblLoan[INTEREST],1,1):tblLoan[[#This Row],[INTEREST]]),"")</f>
        <v/>
      </c>
    </row>
    <row r="121" spans="1:10" x14ac:dyDescent="0.2">
      <c r="A121" s="97" t="str">
        <f>IF(LoanIsGood,IF(ROW()-ROW(tblLoan[[#Headers],[PMT NO]])&gt;ScheduledNumberOfPayments,"",ROW()-ROW(tblLoan[[#Headers],[PMT NO]])),"")</f>
        <v/>
      </c>
      <c r="B121" s="98" t="str">
        <f>IF(tblLoan[[#This Row],[PMT NO]]&lt;&gt;"",EOMONTH(LoanStartDate,ROW(tblLoan[[#This Row],[PMT NO]])-ROW(tblLoan[[#Headers],[PMT NO]])-2)+DAY(LoanStartDate),"")</f>
        <v/>
      </c>
      <c r="C121" s="101" t="str">
        <f>IF(tblLoan[[#This Row],[PMT NO]]&lt;&gt;"",IF(ROW()-ROW(tblLoan[[#Headers],[BEGINNING BALANCE]])=1,LoanAmount,INDEX(tblLoan[ENDING BALANCE],ROW()-ROW(tblLoan[[#Headers],[BEGINNING BALANCE]])-1)),"")</f>
        <v/>
      </c>
      <c r="D121" s="101" t="str">
        <f>IF(tblLoan[[#This Row],[PMT NO]]&lt;&gt;"",ScheduledPayment,"")</f>
        <v/>
      </c>
      <c r="E121" s="101" t="str">
        <f>IF(tblLoan[[#This Row],[PMT NO]]&lt;&gt;"",IF(tblLoan[[#This Row],[SCHEDULED PAYMENT]]+ExtraPayments&lt;tblLoan[[#This Row],[BEGINNING BALANCE]],ExtraPayments,IF(tblLoan[[#This Row],[BEGINNING BALANCE]]-tblLoan[[#This Row],[SCHEDULED PAYMENT]]&gt;0,tblLoan[[#This Row],[BEGINNING BALANCE]]-tblLoan[[#This Row],[SCHEDULED PAYMENT]],0)),"")</f>
        <v/>
      </c>
      <c r="F121" s="101" t="str">
        <f>IF(tblLoan[[#This Row],[PMT NO]]&lt;&gt;"",IF(tblLoan[[#This Row],[SCHEDULED PAYMENT]]+tblLoan[[#This Row],[EXTRA PAYMENT]]&lt;=tblLoan[[#This Row],[BEGINNING BALANCE]],tblLoan[[#This Row],[SCHEDULED PAYMENT]]+tblLoan[[#This Row],[EXTRA PAYMENT]],tblLoan[[#This Row],[BEGINNING BALANCE]]),"")</f>
        <v/>
      </c>
      <c r="G121" s="101" t="str">
        <f>IF(tblLoan[[#This Row],[PMT NO]]&lt;&gt;"",tblLoan[[#This Row],[TOTAL PAYMENT]]-tblLoan[[#This Row],[INTEREST]],"")</f>
        <v/>
      </c>
      <c r="H121" s="101" t="str">
        <f>IF(tblLoan[[#This Row],[PMT NO]]&lt;&gt;"",tblLoan[[#This Row],[BEGINNING BALANCE]]*(InterestRate/PaymentsPerYear),"")</f>
        <v/>
      </c>
      <c r="I121" s="101" t="str">
        <f>IF(tblLoan[[#This Row],[PMT NO]]&lt;&gt;"",IF(tblLoan[[#This Row],[SCHEDULED PAYMENT]]+tblLoan[[#This Row],[EXTRA PAYMENT]]&lt;=tblLoan[[#This Row],[BEGINNING BALANCE]],tblLoan[[#This Row],[BEGINNING BALANCE]]-tblLoan[[#This Row],[PRINCIPAL]],0),"")</f>
        <v/>
      </c>
      <c r="J121" s="101" t="str">
        <f>IF(tblLoan[[#This Row],[PMT NO]]&lt;&gt;"",SUM(INDEX(tblLoan[INTEREST],1,1):tblLoan[[#This Row],[INTEREST]]),"")</f>
        <v/>
      </c>
    </row>
    <row r="122" spans="1:10" x14ac:dyDescent="0.2">
      <c r="A122" s="97" t="str">
        <f>IF(LoanIsGood,IF(ROW()-ROW(tblLoan[[#Headers],[PMT NO]])&gt;ScheduledNumberOfPayments,"",ROW()-ROW(tblLoan[[#Headers],[PMT NO]])),"")</f>
        <v/>
      </c>
      <c r="B122" s="98" t="str">
        <f>IF(tblLoan[[#This Row],[PMT NO]]&lt;&gt;"",EOMONTH(LoanStartDate,ROW(tblLoan[[#This Row],[PMT NO]])-ROW(tblLoan[[#Headers],[PMT NO]])-2)+DAY(LoanStartDate),"")</f>
        <v/>
      </c>
      <c r="C122" s="101" t="str">
        <f>IF(tblLoan[[#This Row],[PMT NO]]&lt;&gt;"",IF(ROW()-ROW(tblLoan[[#Headers],[BEGINNING BALANCE]])=1,LoanAmount,INDEX(tblLoan[ENDING BALANCE],ROW()-ROW(tblLoan[[#Headers],[BEGINNING BALANCE]])-1)),"")</f>
        <v/>
      </c>
      <c r="D122" s="101" t="str">
        <f>IF(tblLoan[[#This Row],[PMT NO]]&lt;&gt;"",ScheduledPayment,"")</f>
        <v/>
      </c>
      <c r="E122" s="101" t="str">
        <f>IF(tblLoan[[#This Row],[PMT NO]]&lt;&gt;"",IF(tblLoan[[#This Row],[SCHEDULED PAYMENT]]+ExtraPayments&lt;tblLoan[[#This Row],[BEGINNING BALANCE]],ExtraPayments,IF(tblLoan[[#This Row],[BEGINNING BALANCE]]-tblLoan[[#This Row],[SCHEDULED PAYMENT]]&gt;0,tblLoan[[#This Row],[BEGINNING BALANCE]]-tblLoan[[#This Row],[SCHEDULED PAYMENT]],0)),"")</f>
        <v/>
      </c>
      <c r="F122" s="101" t="str">
        <f>IF(tblLoan[[#This Row],[PMT NO]]&lt;&gt;"",IF(tblLoan[[#This Row],[SCHEDULED PAYMENT]]+tblLoan[[#This Row],[EXTRA PAYMENT]]&lt;=tblLoan[[#This Row],[BEGINNING BALANCE]],tblLoan[[#This Row],[SCHEDULED PAYMENT]]+tblLoan[[#This Row],[EXTRA PAYMENT]],tblLoan[[#This Row],[BEGINNING BALANCE]]),"")</f>
        <v/>
      </c>
      <c r="G122" s="101" t="str">
        <f>IF(tblLoan[[#This Row],[PMT NO]]&lt;&gt;"",tblLoan[[#This Row],[TOTAL PAYMENT]]-tblLoan[[#This Row],[INTEREST]],"")</f>
        <v/>
      </c>
      <c r="H122" s="101" t="str">
        <f>IF(tblLoan[[#This Row],[PMT NO]]&lt;&gt;"",tblLoan[[#This Row],[BEGINNING BALANCE]]*(InterestRate/PaymentsPerYear),"")</f>
        <v/>
      </c>
      <c r="I122" s="101" t="str">
        <f>IF(tblLoan[[#This Row],[PMT NO]]&lt;&gt;"",IF(tblLoan[[#This Row],[SCHEDULED PAYMENT]]+tblLoan[[#This Row],[EXTRA PAYMENT]]&lt;=tblLoan[[#This Row],[BEGINNING BALANCE]],tblLoan[[#This Row],[BEGINNING BALANCE]]-tblLoan[[#This Row],[PRINCIPAL]],0),"")</f>
        <v/>
      </c>
      <c r="J122" s="101" t="str">
        <f>IF(tblLoan[[#This Row],[PMT NO]]&lt;&gt;"",SUM(INDEX(tblLoan[INTEREST],1,1):tblLoan[[#This Row],[INTEREST]]),"")</f>
        <v/>
      </c>
    </row>
    <row r="123" spans="1:10" x14ac:dyDescent="0.2">
      <c r="A123" s="97" t="str">
        <f>IF(LoanIsGood,IF(ROW()-ROW(tblLoan[[#Headers],[PMT NO]])&gt;ScheduledNumberOfPayments,"",ROW()-ROW(tblLoan[[#Headers],[PMT NO]])),"")</f>
        <v/>
      </c>
      <c r="B123" s="98" t="str">
        <f>IF(tblLoan[[#This Row],[PMT NO]]&lt;&gt;"",EOMONTH(LoanStartDate,ROW(tblLoan[[#This Row],[PMT NO]])-ROW(tblLoan[[#Headers],[PMT NO]])-2)+DAY(LoanStartDate),"")</f>
        <v/>
      </c>
      <c r="C123" s="101" t="str">
        <f>IF(tblLoan[[#This Row],[PMT NO]]&lt;&gt;"",IF(ROW()-ROW(tblLoan[[#Headers],[BEGINNING BALANCE]])=1,LoanAmount,INDEX(tblLoan[ENDING BALANCE],ROW()-ROW(tblLoan[[#Headers],[BEGINNING BALANCE]])-1)),"")</f>
        <v/>
      </c>
      <c r="D123" s="101" t="str">
        <f>IF(tblLoan[[#This Row],[PMT NO]]&lt;&gt;"",ScheduledPayment,"")</f>
        <v/>
      </c>
      <c r="E123" s="101" t="str">
        <f>IF(tblLoan[[#This Row],[PMT NO]]&lt;&gt;"",IF(tblLoan[[#This Row],[SCHEDULED PAYMENT]]+ExtraPayments&lt;tblLoan[[#This Row],[BEGINNING BALANCE]],ExtraPayments,IF(tblLoan[[#This Row],[BEGINNING BALANCE]]-tblLoan[[#This Row],[SCHEDULED PAYMENT]]&gt;0,tblLoan[[#This Row],[BEGINNING BALANCE]]-tblLoan[[#This Row],[SCHEDULED PAYMENT]],0)),"")</f>
        <v/>
      </c>
      <c r="F123" s="101" t="str">
        <f>IF(tblLoan[[#This Row],[PMT NO]]&lt;&gt;"",IF(tblLoan[[#This Row],[SCHEDULED PAYMENT]]+tblLoan[[#This Row],[EXTRA PAYMENT]]&lt;=tblLoan[[#This Row],[BEGINNING BALANCE]],tblLoan[[#This Row],[SCHEDULED PAYMENT]]+tblLoan[[#This Row],[EXTRA PAYMENT]],tblLoan[[#This Row],[BEGINNING BALANCE]]),"")</f>
        <v/>
      </c>
      <c r="G123" s="101" t="str">
        <f>IF(tblLoan[[#This Row],[PMT NO]]&lt;&gt;"",tblLoan[[#This Row],[TOTAL PAYMENT]]-tblLoan[[#This Row],[INTEREST]],"")</f>
        <v/>
      </c>
      <c r="H123" s="101" t="str">
        <f>IF(tblLoan[[#This Row],[PMT NO]]&lt;&gt;"",tblLoan[[#This Row],[BEGINNING BALANCE]]*(InterestRate/PaymentsPerYear),"")</f>
        <v/>
      </c>
      <c r="I123" s="101" t="str">
        <f>IF(tblLoan[[#This Row],[PMT NO]]&lt;&gt;"",IF(tblLoan[[#This Row],[SCHEDULED PAYMENT]]+tblLoan[[#This Row],[EXTRA PAYMENT]]&lt;=tblLoan[[#This Row],[BEGINNING BALANCE]],tblLoan[[#This Row],[BEGINNING BALANCE]]-tblLoan[[#This Row],[PRINCIPAL]],0),"")</f>
        <v/>
      </c>
      <c r="J123" s="101" t="str">
        <f>IF(tblLoan[[#This Row],[PMT NO]]&lt;&gt;"",SUM(INDEX(tblLoan[INTEREST],1,1):tblLoan[[#This Row],[INTEREST]]),"")</f>
        <v/>
      </c>
    </row>
    <row r="124" spans="1:10" x14ac:dyDescent="0.2">
      <c r="A124" s="97" t="str">
        <f>IF(LoanIsGood,IF(ROW()-ROW(tblLoan[[#Headers],[PMT NO]])&gt;ScheduledNumberOfPayments,"",ROW()-ROW(tblLoan[[#Headers],[PMT NO]])),"")</f>
        <v/>
      </c>
      <c r="B124" s="98" t="str">
        <f>IF(tblLoan[[#This Row],[PMT NO]]&lt;&gt;"",EOMONTH(LoanStartDate,ROW(tblLoan[[#This Row],[PMT NO]])-ROW(tblLoan[[#Headers],[PMT NO]])-2)+DAY(LoanStartDate),"")</f>
        <v/>
      </c>
      <c r="C124" s="101" t="str">
        <f>IF(tblLoan[[#This Row],[PMT NO]]&lt;&gt;"",IF(ROW()-ROW(tblLoan[[#Headers],[BEGINNING BALANCE]])=1,LoanAmount,INDEX(tblLoan[ENDING BALANCE],ROW()-ROW(tblLoan[[#Headers],[BEGINNING BALANCE]])-1)),"")</f>
        <v/>
      </c>
      <c r="D124" s="101" t="str">
        <f>IF(tblLoan[[#This Row],[PMT NO]]&lt;&gt;"",ScheduledPayment,"")</f>
        <v/>
      </c>
      <c r="E124" s="101" t="str">
        <f>IF(tblLoan[[#This Row],[PMT NO]]&lt;&gt;"",IF(tblLoan[[#This Row],[SCHEDULED PAYMENT]]+ExtraPayments&lt;tblLoan[[#This Row],[BEGINNING BALANCE]],ExtraPayments,IF(tblLoan[[#This Row],[BEGINNING BALANCE]]-tblLoan[[#This Row],[SCHEDULED PAYMENT]]&gt;0,tblLoan[[#This Row],[BEGINNING BALANCE]]-tblLoan[[#This Row],[SCHEDULED PAYMENT]],0)),"")</f>
        <v/>
      </c>
      <c r="F124" s="101" t="str">
        <f>IF(tblLoan[[#This Row],[PMT NO]]&lt;&gt;"",IF(tblLoan[[#This Row],[SCHEDULED PAYMENT]]+tblLoan[[#This Row],[EXTRA PAYMENT]]&lt;=tblLoan[[#This Row],[BEGINNING BALANCE]],tblLoan[[#This Row],[SCHEDULED PAYMENT]]+tblLoan[[#This Row],[EXTRA PAYMENT]],tblLoan[[#This Row],[BEGINNING BALANCE]]),"")</f>
        <v/>
      </c>
      <c r="G124" s="101" t="str">
        <f>IF(tblLoan[[#This Row],[PMT NO]]&lt;&gt;"",tblLoan[[#This Row],[TOTAL PAYMENT]]-tblLoan[[#This Row],[INTEREST]],"")</f>
        <v/>
      </c>
      <c r="H124" s="101" t="str">
        <f>IF(tblLoan[[#This Row],[PMT NO]]&lt;&gt;"",tblLoan[[#This Row],[BEGINNING BALANCE]]*(InterestRate/PaymentsPerYear),"")</f>
        <v/>
      </c>
      <c r="I124" s="101" t="str">
        <f>IF(tblLoan[[#This Row],[PMT NO]]&lt;&gt;"",IF(tblLoan[[#This Row],[SCHEDULED PAYMENT]]+tblLoan[[#This Row],[EXTRA PAYMENT]]&lt;=tblLoan[[#This Row],[BEGINNING BALANCE]],tblLoan[[#This Row],[BEGINNING BALANCE]]-tblLoan[[#This Row],[PRINCIPAL]],0),"")</f>
        <v/>
      </c>
      <c r="J124" s="101" t="str">
        <f>IF(tblLoan[[#This Row],[PMT NO]]&lt;&gt;"",SUM(INDEX(tblLoan[INTEREST],1,1):tblLoan[[#This Row],[INTEREST]]),"")</f>
        <v/>
      </c>
    </row>
    <row r="125" spans="1:10" x14ac:dyDescent="0.2">
      <c r="A125" s="97" t="str">
        <f>IF(LoanIsGood,IF(ROW()-ROW(tblLoan[[#Headers],[PMT NO]])&gt;ScheduledNumberOfPayments,"",ROW()-ROW(tblLoan[[#Headers],[PMT NO]])),"")</f>
        <v/>
      </c>
      <c r="B125" s="98" t="str">
        <f>IF(tblLoan[[#This Row],[PMT NO]]&lt;&gt;"",EOMONTH(LoanStartDate,ROW(tblLoan[[#This Row],[PMT NO]])-ROW(tblLoan[[#Headers],[PMT NO]])-2)+DAY(LoanStartDate),"")</f>
        <v/>
      </c>
      <c r="C125" s="101" t="str">
        <f>IF(tblLoan[[#This Row],[PMT NO]]&lt;&gt;"",IF(ROW()-ROW(tblLoan[[#Headers],[BEGINNING BALANCE]])=1,LoanAmount,INDEX(tblLoan[ENDING BALANCE],ROW()-ROW(tblLoan[[#Headers],[BEGINNING BALANCE]])-1)),"")</f>
        <v/>
      </c>
      <c r="D125" s="101" t="str">
        <f>IF(tblLoan[[#This Row],[PMT NO]]&lt;&gt;"",ScheduledPayment,"")</f>
        <v/>
      </c>
      <c r="E125" s="101" t="str">
        <f>IF(tblLoan[[#This Row],[PMT NO]]&lt;&gt;"",IF(tblLoan[[#This Row],[SCHEDULED PAYMENT]]+ExtraPayments&lt;tblLoan[[#This Row],[BEGINNING BALANCE]],ExtraPayments,IF(tblLoan[[#This Row],[BEGINNING BALANCE]]-tblLoan[[#This Row],[SCHEDULED PAYMENT]]&gt;0,tblLoan[[#This Row],[BEGINNING BALANCE]]-tblLoan[[#This Row],[SCHEDULED PAYMENT]],0)),"")</f>
        <v/>
      </c>
      <c r="F125" s="101" t="str">
        <f>IF(tblLoan[[#This Row],[PMT NO]]&lt;&gt;"",IF(tblLoan[[#This Row],[SCHEDULED PAYMENT]]+tblLoan[[#This Row],[EXTRA PAYMENT]]&lt;=tblLoan[[#This Row],[BEGINNING BALANCE]],tblLoan[[#This Row],[SCHEDULED PAYMENT]]+tblLoan[[#This Row],[EXTRA PAYMENT]],tblLoan[[#This Row],[BEGINNING BALANCE]]),"")</f>
        <v/>
      </c>
      <c r="G125" s="101" t="str">
        <f>IF(tblLoan[[#This Row],[PMT NO]]&lt;&gt;"",tblLoan[[#This Row],[TOTAL PAYMENT]]-tblLoan[[#This Row],[INTEREST]],"")</f>
        <v/>
      </c>
      <c r="H125" s="101" t="str">
        <f>IF(tblLoan[[#This Row],[PMT NO]]&lt;&gt;"",tblLoan[[#This Row],[BEGINNING BALANCE]]*(InterestRate/PaymentsPerYear),"")</f>
        <v/>
      </c>
      <c r="I125" s="101" t="str">
        <f>IF(tblLoan[[#This Row],[PMT NO]]&lt;&gt;"",IF(tblLoan[[#This Row],[SCHEDULED PAYMENT]]+tblLoan[[#This Row],[EXTRA PAYMENT]]&lt;=tblLoan[[#This Row],[BEGINNING BALANCE]],tblLoan[[#This Row],[BEGINNING BALANCE]]-tblLoan[[#This Row],[PRINCIPAL]],0),"")</f>
        <v/>
      </c>
      <c r="J125" s="101" t="str">
        <f>IF(tblLoan[[#This Row],[PMT NO]]&lt;&gt;"",SUM(INDEX(tblLoan[INTEREST],1,1):tblLoan[[#This Row],[INTEREST]]),"")</f>
        <v/>
      </c>
    </row>
    <row r="126" spans="1:10" x14ac:dyDescent="0.2">
      <c r="A126" s="97" t="str">
        <f>IF(LoanIsGood,IF(ROW()-ROW(tblLoan[[#Headers],[PMT NO]])&gt;ScheduledNumberOfPayments,"",ROW()-ROW(tblLoan[[#Headers],[PMT NO]])),"")</f>
        <v/>
      </c>
      <c r="B126" s="98" t="str">
        <f>IF(tblLoan[[#This Row],[PMT NO]]&lt;&gt;"",EOMONTH(LoanStartDate,ROW(tblLoan[[#This Row],[PMT NO]])-ROW(tblLoan[[#Headers],[PMT NO]])-2)+DAY(LoanStartDate),"")</f>
        <v/>
      </c>
      <c r="C126" s="101" t="str">
        <f>IF(tblLoan[[#This Row],[PMT NO]]&lt;&gt;"",IF(ROW()-ROW(tblLoan[[#Headers],[BEGINNING BALANCE]])=1,LoanAmount,INDEX(tblLoan[ENDING BALANCE],ROW()-ROW(tblLoan[[#Headers],[BEGINNING BALANCE]])-1)),"")</f>
        <v/>
      </c>
      <c r="D126" s="101" t="str">
        <f>IF(tblLoan[[#This Row],[PMT NO]]&lt;&gt;"",ScheduledPayment,"")</f>
        <v/>
      </c>
      <c r="E126" s="101" t="str">
        <f>IF(tblLoan[[#This Row],[PMT NO]]&lt;&gt;"",IF(tblLoan[[#This Row],[SCHEDULED PAYMENT]]+ExtraPayments&lt;tblLoan[[#This Row],[BEGINNING BALANCE]],ExtraPayments,IF(tblLoan[[#This Row],[BEGINNING BALANCE]]-tblLoan[[#This Row],[SCHEDULED PAYMENT]]&gt;0,tblLoan[[#This Row],[BEGINNING BALANCE]]-tblLoan[[#This Row],[SCHEDULED PAYMENT]],0)),"")</f>
        <v/>
      </c>
      <c r="F126" s="101" t="str">
        <f>IF(tblLoan[[#This Row],[PMT NO]]&lt;&gt;"",IF(tblLoan[[#This Row],[SCHEDULED PAYMENT]]+tblLoan[[#This Row],[EXTRA PAYMENT]]&lt;=tblLoan[[#This Row],[BEGINNING BALANCE]],tblLoan[[#This Row],[SCHEDULED PAYMENT]]+tblLoan[[#This Row],[EXTRA PAYMENT]],tblLoan[[#This Row],[BEGINNING BALANCE]]),"")</f>
        <v/>
      </c>
      <c r="G126" s="101" t="str">
        <f>IF(tblLoan[[#This Row],[PMT NO]]&lt;&gt;"",tblLoan[[#This Row],[TOTAL PAYMENT]]-tblLoan[[#This Row],[INTEREST]],"")</f>
        <v/>
      </c>
      <c r="H126" s="101" t="str">
        <f>IF(tblLoan[[#This Row],[PMT NO]]&lt;&gt;"",tblLoan[[#This Row],[BEGINNING BALANCE]]*(InterestRate/PaymentsPerYear),"")</f>
        <v/>
      </c>
      <c r="I126" s="101" t="str">
        <f>IF(tblLoan[[#This Row],[PMT NO]]&lt;&gt;"",IF(tblLoan[[#This Row],[SCHEDULED PAYMENT]]+tblLoan[[#This Row],[EXTRA PAYMENT]]&lt;=tblLoan[[#This Row],[BEGINNING BALANCE]],tblLoan[[#This Row],[BEGINNING BALANCE]]-tblLoan[[#This Row],[PRINCIPAL]],0),"")</f>
        <v/>
      </c>
      <c r="J126" s="101" t="str">
        <f>IF(tblLoan[[#This Row],[PMT NO]]&lt;&gt;"",SUM(INDEX(tblLoan[INTEREST],1,1):tblLoan[[#This Row],[INTEREST]]),"")</f>
        <v/>
      </c>
    </row>
    <row r="127" spans="1:10" x14ac:dyDescent="0.2">
      <c r="A127" s="97" t="str">
        <f>IF(LoanIsGood,IF(ROW()-ROW(tblLoan[[#Headers],[PMT NO]])&gt;ScheduledNumberOfPayments,"",ROW()-ROW(tblLoan[[#Headers],[PMT NO]])),"")</f>
        <v/>
      </c>
      <c r="B127" s="98" t="str">
        <f>IF(tblLoan[[#This Row],[PMT NO]]&lt;&gt;"",EOMONTH(LoanStartDate,ROW(tblLoan[[#This Row],[PMT NO]])-ROW(tblLoan[[#Headers],[PMT NO]])-2)+DAY(LoanStartDate),"")</f>
        <v/>
      </c>
      <c r="C127" s="101" t="str">
        <f>IF(tblLoan[[#This Row],[PMT NO]]&lt;&gt;"",IF(ROW()-ROW(tblLoan[[#Headers],[BEGINNING BALANCE]])=1,LoanAmount,INDEX(tblLoan[ENDING BALANCE],ROW()-ROW(tblLoan[[#Headers],[BEGINNING BALANCE]])-1)),"")</f>
        <v/>
      </c>
      <c r="D127" s="101" t="str">
        <f>IF(tblLoan[[#This Row],[PMT NO]]&lt;&gt;"",ScheduledPayment,"")</f>
        <v/>
      </c>
      <c r="E127" s="101" t="str">
        <f>IF(tblLoan[[#This Row],[PMT NO]]&lt;&gt;"",IF(tblLoan[[#This Row],[SCHEDULED PAYMENT]]+ExtraPayments&lt;tblLoan[[#This Row],[BEGINNING BALANCE]],ExtraPayments,IF(tblLoan[[#This Row],[BEGINNING BALANCE]]-tblLoan[[#This Row],[SCHEDULED PAYMENT]]&gt;0,tblLoan[[#This Row],[BEGINNING BALANCE]]-tblLoan[[#This Row],[SCHEDULED PAYMENT]],0)),"")</f>
        <v/>
      </c>
      <c r="F127" s="101" t="str">
        <f>IF(tblLoan[[#This Row],[PMT NO]]&lt;&gt;"",IF(tblLoan[[#This Row],[SCHEDULED PAYMENT]]+tblLoan[[#This Row],[EXTRA PAYMENT]]&lt;=tblLoan[[#This Row],[BEGINNING BALANCE]],tblLoan[[#This Row],[SCHEDULED PAYMENT]]+tblLoan[[#This Row],[EXTRA PAYMENT]],tblLoan[[#This Row],[BEGINNING BALANCE]]),"")</f>
        <v/>
      </c>
      <c r="G127" s="101" t="str">
        <f>IF(tblLoan[[#This Row],[PMT NO]]&lt;&gt;"",tblLoan[[#This Row],[TOTAL PAYMENT]]-tblLoan[[#This Row],[INTEREST]],"")</f>
        <v/>
      </c>
      <c r="H127" s="101" t="str">
        <f>IF(tblLoan[[#This Row],[PMT NO]]&lt;&gt;"",tblLoan[[#This Row],[BEGINNING BALANCE]]*(InterestRate/PaymentsPerYear),"")</f>
        <v/>
      </c>
      <c r="I127" s="101" t="str">
        <f>IF(tblLoan[[#This Row],[PMT NO]]&lt;&gt;"",IF(tblLoan[[#This Row],[SCHEDULED PAYMENT]]+tblLoan[[#This Row],[EXTRA PAYMENT]]&lt;=tblLoan[[#This Row],[BEGINNING BALANCE]],tblLoan[[#This Row],[BEGINNING BALANCE]]-tblLoan[[#This Row],[PRINCIPAL]],0),"")</f>
        <v/>
      </c>
      <c r="J127" s="101" t="str">
        <f>IF(tblLoan[[#This Row],[PMT NO]]&lt;&gt;"",SUM(INDEX(tblLoan[INTEREST],1,1):tblLoan[[#This Row],[INTEREST]]),"")</f>
        <v/>
      </c>
    </row>
    <row r="128" spans="1:10" x14ac:dyDescent="0.2">
      <c r="A128" s="97" t="str">
        <f>IF(LoanIsGood,IF(ROW()-ROW(tblLoan[[#Headers],[PMT NO]])&gt;ScheduledNumberOfPayments,"",ROW()-ROW(tblLoan[[#Headers],[PMT NO]])),"")</f>
        <v/>
      </c>
      <c r="B128" s="98" t="str">
        <f>IF(tblLoan[[#This Row],[PMT NO]]&lt;&gt;"",EOMONTH(LoanStartDate,ROW(tblLoan[[#This Row],[PMT NO]])-ROW(tblLoan[[#Headers],[PMT NO]])-2)+DAY(LoanStartDate),"")</f>
        <v/>
      </c>
      <c r="C128" s="101" t="str">
        <f>IF(tblLoan[[#This Row],[PMT NO]]&lt;&gt;"",IF(ROW()-ROW(tblLoan[[#Headers],[BEGINNING BALANCE]])=1,LoanAmount,INDEX(tblLoan[ENDING BALANCE],ROW()-ROW(tblLoan[[#Headers],[BEGINNING BALANCE]])-1)),"")</f>
        <v/>
      </c>
      <c r="D128" s="101" t="str">
        <f>IF(tblLoan[[#This Row],[PMT NO]]&lt;&gt;"",ScheduledPayment,"")</f>
        <v/>
      </c>
      <c r="E128" s="101" t="str">
        <f>IF(tblLoan[[#This Row],[PMT NO]]&lt;&gt;"",IF(tblLoan[[#This Row],[SCHEDULED PAYMENT]]+ExtraPayments&lt;tblLoan[[#This Row],[BEGINNING BALANCE]],ExtraPayments,IF(tblLoan[[#This Row],[BEGINNING BALANCE]]-tblLoan[[#This Row],[SCHEDULED PAYMENT]]&gt;0,tblLoan[[#This Row],[BEGINNING BALANCE]]-tblLoan[[#This Row],[SCHEDULED PAYMENT]],0)),"")</f>
        <v/>
      </c>
      <c r="F128" s="101" t="str">
        <f>IF(tblLoan[[#This Row],[PMT NO]]&lt;&gt;"",IF(tblLoan[[#This Row],[SCHEDULED PAYMENT]]+tblLoan[[#This Row],[EXTRA PAYMENT]]&lt;=tblLoan[[#This Row],[BEGINNING BALANCE]],tblLoan[[#This Row],[SCHEDULED PAYMENT]]+tblLoan[[#This Row],[EXTRA PAYMENT]],tblLoan[[#This Row],[BEGINNING BALANCE]]),"")</f>
        <v/>
      </c>
      <c r="G128" s="101" t="str">
        <f>IF(tblLoan[[#This Row],[PMT NO]]&lt;&gt;"",tblLoan[[#This Row],[TOTAL PAYMENT]]-tblLoan[[#This Row],[INTEREST]],"")</f>
        <v/>
      </c>
      <c r="H128" s="101" t="str">
        <f>IF(tblLoan[[#This Row],[PMT NO]]&lt;&gt;"",tblLoan[[#This Row],[BEGINNING BALANCE]]*(InterestRate/PaymentsPerYear),"")</f>
        <v/>
      </c>
      <c r="I128" s="101" t="str">
        <f>IF(tblLoan[[#This Row],[PMT NO]]&lt;&gt;"",IF(tblLoan[[#This Row],[SCHEDULED PAYMENT]]+tblLoan[[#This Row],[EXTRA PAYMENT]]&lt;=tblLoan[[#This Row],[BEGINNING BALANCE]],tblLoan[[#This Row],[BEGINNING BALANCE]]-tblLoan[[#This Row],[PRINCIPAL]],0),"")</f>
        <v/>
      </c>
      <c r="J128" s="101" t="str">
        <f>IF(tblLoan[[#This Row],[PMT NO]]&lt;&gt;"",SUM(INDEX(tblLoan[INTEREST],1,1):tblLoan[[#This Row],[INTEREST]]),"")</f>
        <v/>
      </c>
    </row>
    <row r="129" spans="1:10" x14ac:dyDescent="0.2">
      <c r="A129" s="97" t="str">
        <f>IF(LoanIsGood,IF(ROW()-ROW(tblLoan[[#Headers],[PMT NO]])&gt;ScheduledNumberOfPayments,"",ROW()-ROW(tblLoan[[#Headers],[PMT NO]])),"")</f>
        <v/>
      </c>
      <c r="B129" s="98" t="str">
        <f>IF(tblLoan[[#This Row],[PMT NO]]&lt;&gt;"",EOMONTH(LoanStartDate,ROW(tblLoan[[#This Row],[PMT NO]])-ROW(tblLoan[[#Headers],[PMT NO]])-2)+DAY(LoanStartDate),"")</f>
        <v/>
      </c>
      <c r="C129" s="101" t="str">
        <f>IF(tblLoan[[#This Row],[PMT NO]]&lt;&gt;"",IF(ROW()-ROW(tblLoan[[#Headers],[BEGINNING BALANCE]])=1,LoanAmount,INDEX(tblLoan[ENDING BALANCE],ROW()-ROW(tblLoan[[#Headers],[BEGINNING BALANCE]])-1)),"")</f>
        <v/>
      </c>
      <c r="D129" s="101" t="str">
        <f>IF(tblLoan[[#This Row],[PMT NO]]&lt;&gt;"",ScheduledPayment,"")</f>
        <v/>
      </c>
      <c r="E129" s="101" t="str">
        <f>IF(tblLoan[[#This Row],[PMT NO]]&lt;&gt;"",IF(tblLoan[[#This Row],[SCHEDULED PAYMENT]]+ExtraPayments&lt;tblLoan[[#This Row],[BEGINNING BALANCE]],ExtraPayments,IF(tblLoan[[#This Row],[BEGINNING BALANCE]]-tblLoan[[#This Row],[SCHEDULED PAYMENT]]&gt;0,tblLoan[[#This Row],[BEGINNING BALANCE]]-tblLoan[[#This Row],[SCHEDULED PAYMENT]],0)),"")</f>
        <v/>
      </c>
      <c r="F129" s="101" t="str">
        <f>IF(tblLoan[[#This Row],[PMT NO]]&lt;&gt;"",IF(tblLoan[[#This Row],[SCHEDULED PAYMENT]]+tblLoan[[#This Row],[EXTRA PAYMENT]]&lt;=tblLoan[[#This Row],[BEGINNING BALANCE]],tblLoan[[#This Row],[SCHEDULED PAYMENT]]+tblLoan[[#This Row],[EXTRA PAYMENT]],tblLoan[[#This Row],[BEGINNING BALANCE]]),"")</f>
        <v/>
      </c>
      <c r="G129" s="101" t="str">
        <f>IF(tblLoan[[#This Row],[PMT NO]]&lt;&gt;"",tblLoan[[#This Row],[TOTAL PAYMENT]]-tblLoan[[#This Row],[INTEREST]],"")</f>
        <v/>
      </c>
      <c r="H129" s="101" t="str">
        <f>IF(tblLoan[[#This Row],[PMT NO]]&lt;&gt;"",tblLoan[[#This Row],[BEGINNING BALANCE]]*(InterestRate/PaymentsPerYear),"")</f>
        <v/>
      </c>
      <c r="I129" s="101" t="str">
        <f>IF(tblLoan[[#This Row],[PMT NO]]&lt;&gt;"",IF(tblLoan[[#This Row],[SCHEDULED PAYMENT]]+tblLoan[[#This Row],[EXTRA PAYMENT]]&lt;=tblLoan[[#This Row],[BEGINNING BALANCE]],tblLoan[[#This Row],[BEGINNING BALANCE]]-tblLoan[[#This Row],[PRINCIPAL]],0),"")</f>
        <v/>
      </c>
      <c r="J129" s="101" t="str">
        <f>IF(tblLoan[[#This Row],[PMT NO]]&lt;&gt;"",SUM(INDEX(tblLoan[INTEREST],1,1):tblLoan[[#This Row],[INTEREST]]),"")</f>
        <v/>
      </c>
    </row>
    <row r="130" spans="1:10" x14ac:dyDescent="0.2">
      <c r="A130" s="97" t="str">
        <f>IF(LoanIsGood,IF(ROW()-ROW(tblLoan[[#Headers],[PMT NO]])&gt;ScheduledNumberOfPayments,"",ROW()-ROW(tblLoan[[#Headers],[PMT NO]])),"")</f>
        <v/>
      </c>
      <c r="B130" s="98" t="str">
        <f>IF(tblLoan[[#This Row],[PMT NO]]&lt;&gt;"",EOMONTH(LoanStartDate,ROW(tblLoan[[#This Row],[PMT NO]])-ROW(tblLoan[[#Headers],[PMT NO]])-2)+DAY(LoanStartDate),"")</f>
        <v/>
      </c>
      <c r="C130" s="101" t="str">
        <f>IF(tblLoan[[#This Row],[PMT NO]]&lt;&gt;"",IF(ROW()-ROW(tblLoan[[#Headers],[BEGINNING BALANCE]])=1,LoanAmount,INDEX(tblLoan[ENDING BALANCE],ROW()-ROW(tblLoan[[#Headers],[BEGINNING BALANCE]])-1)),"")</f>
        <v/>
      </c>
      <c r="D130" s="101" t="str">
        <f>IF(tblLoan[[#This Row],[PMT NO]]&lt;&gt;"",ScheduledPayment,"")</f>
        <v/>
      </c>
      <c r="E130" s="101" t="str">
        <f>IF(tblLoan[[#This Row],[PMT NO]]&lt;&gt;"",IF(tblLoan[[#This Row],[SCHEDULED PAYMENT]]+ExtraPayments&lt;tblLoan[[#This Row],[BEGINNING BALANCE]],ExtraPayments,IF(tblLoan[[#This Row],[BEGINNING BALANCE]]-tblLoan[[#This Row],[SCHEDULED PAYMENT]]&gt;0,tblLoan[[#This Row],[BEGINNING BALANCE]]-tblLoan[[#This Row],[SCHEDULED PAYMENT]],0)),"")</f>
        <v/>
      </c>
      <c r="F130" s="101" t="str">
        <f>IF(tblLoan[[#This Row],[PMT NO]]&lt;&gt;"",IF(tblLoan[[#This Row],[SCHEDULED PAYMENT]]+tblLoan[[#This Row],[EXTRA PAYMENT]]&lt;=tblLoan[[#This Row],[BEGINNING BALANCE]],tblLoan[[#This Row],[SCHEDULED PAYMENT]]+tblLoan[[#This Row],[EXTRA PAYMENT]],tblLoan[[#This Row],[BEGINNING BALANCE]]),"")</f>
        <v/>
      </c>
      <c r="G130" s="101" t="str">
        <f>IF(tblLoan[[#This Row],[PMT NO]]&lt;&gt;"",tblLoan[[#This Row],[TOTAL PAYMENT]]-tblLoan[[#This Row],[INTEREST]],"")</f>
        <v/>
      </c>
      <c r="H130" s="101" t="str">
        <f>IF(tblLoan[[#This Row],[PMT NO]]&lt;&gt;"",tblLoan[[#This Row],[BEGINNING BALANCE]]*(InterestRate/PaymentsPerYear),"")</f>
        <v/>
      </c>
      <c r="I130" s="101" t="str">
        <f>IF(tblLoan[[#This Row],[PMT NO]]&lt;&gt;"",IF(tblLoan[[#This Row],[SCHEDULED PAYMENT]]+tblLoan[[#This Row],[EXTRA PAYMENT]]&lt;=tblLoan[[#This Row],[BEGINNING BALANCE]],tblLoan[[#This Row],[BEGINNING BALANCE]]-tblLoan[[#This Row],[PRINCIPAL]],0),"")</f>
        <v/>
      </c>
      <c r="J130" s="101" t="str">
        <f>IF(tblLoan[[#This Row],[PMT NO]]&lt;&gt;"",SUM(INDEX(tblLoan[INTEREST],1,1):tblLoan[[#This Row],[INTEREST]]),"")</f>
        <v/>
      </c>
    </row>
    <row r="131" spans="1:10" x14ac:dyDescent="0.2">
      <c r="A131" s="97" t="str">
        <f>IF(LoanIsGood,IF(ROW()-ROW(tblLoan[[#Headers],[PMT NO]])&gt;ScheduledNumberOfPayments,"",ROW()-ROW(tblLoan[[#Headers],[PMT NO]])),"")</f>
        <v/>
      </c>
      <c r="B131" s="98" t="str">
        <f>IF(tblLoan[[#This Row],[PMT NO]]&lt;&gt;"",EOMONTH(LoanStartDate,ROW(tblLoan[[#This Row],[PMT NO]])-ROW(tblLoan[[#Headers],[PMT NO]])-2)+DAY(LoanStartDate),"")</f>
        <v/>
      </c>
      <c r="C131" s="101" t="str">
        <f>IF(tblLoan[[#This Row],[PMT NO]]&lt;&gt;"",IF(ROW()-ROW(tblLoan[[#Headers],[BEGINNING BALANCE]])=1,LoanAmount,INDEX(tblLoan[ENDING BALANCE],ROW()-ROW(tblLoan[[#Headers],[BEGINNING BALANCE]])-1)),"")</f>
        <v/>
      </c>
      <c r="D131" s="101" t="str">
        <f>IF(tblLoan[[#This Row],[PMT NO]]&lt;&gt;"",ScheduledPayment,"")</f>
        <v/>
      </c>
      <c r="E131" s="101" t="str">
        <f>IF(tblLoan[[#This Row],[PMT NO]]&lt;&gt;"",IF(tblLoan[[#This Row],[SCHEDULED PAYMENT]]+ExtraPayments&lt;tblLoan[[#This Row],[BEGINNING BALANCE]],ExtraPayments,IF(tblLoan[[#This Row],[BEGINNING BALANCE]]-tblLoan[[#This Row],[SCHEDULED PAYMENT]]&gt;0,tblLoan[[#This Row],[BEGINNING BALANCE]]-tblLoan[[#This Row],[SCHEDULED PAYMENT]],0)),"")</f>
        <v/>
      </c>
      <c r="F131" s="101" t="str">
        <f>IF(tblLoan[[#This Row],[PMT NO]]&lt;&gt;"",IF(tblLoan[[#This Row],[SCHEDULED PAYMENT]]+tblLoan[[#This Row],[EXTRA PAYMENT]]&lt;=tblLoan[[#This Row],[BEGINNING BALANCE]],tblLoan[[#This Row],[SCHEDULED PAYMENT]]+tblLoan[[#This Row],[EXTRA PAYMENT]],tblLoan[[#This Row],[BEGINNING BALANCE]]),"")</f>
        <v/>
      </c>
      <c r="G131" s="101" t="str">
        <f>IF(tblLoan[[#This Row],[PMT NO]]&lt;&gt;"",tblLoan[[#This Row],[TOTAL PAYMENT]]-tblLoan[[#This Row],[INTEREST]],"")</f>
        <v/>
      </c>
      <c r="H131" s="101" t="str">
        <f>IF(tblLoan[[#This Row],[PMT NO]]&lt;&gt;"",tblLoan[[#This Row],[BEGINNING BALANCE]]*(InterestRate/PaymentsPerYear),"")</f>
        <v/>
      </c>
      <c r="I131" s="101" t="str">
        <f>IF(tblLoan[[#This Row],[PMT NO]]&lt;&gt;"",IF(tblLoan[[#This Row],[SCHEDULED PAYMENT]]+tblLoan[[#This Row],[EXTRA PAYMENT]]&lt;=tblLoan[[#This Row],[BEGINNING BALANCE]],tblLoan[[#This Row],[BEGINNING BALANCE]]-tblLoan[[#This Row],[PRINCIPAL]],0),"")</f>
        <v/>
      </c>
      <c r="J131" s="101" t="str">
        <f>IF(tblLoan[[#This Row],[PMT NO]]&lt;&gt;"",SUM(INDEX(tblLoan[INTEREST],1,1):tblLoan[[#This Row],[INTEREST]]),"")</f>
        <v/>
      </c>
    </row>
    <row r="132" spans="1:10" x14ac:dyDescent="0.2">
      <c r="A132" s="97" t="str">
        <f>IF(LoanIsGood,IF(ROW()-ROW(tblLoan[[#Headers],[PMT NO]])&gt;ScheduledNumberOfPayments,"",ROW()-ROW(tblLoan[[#Headers],[PMT NO]])),"")</f>
        <v/>
      </c>
      <c r="B132" s="98" t="str">
        <f>IF(tblLoan[[#This Row],[PMT NO]]&lt;&gt;"",EOMONTH(LoanStartDate,ROW(tblLoan[[#This Row],[PMT NO]])-ROW(tblLoan[[#Headers],[PMT NO]])-2)+DAY(LoanStartDate),"")</f>
        <v/>
      </c>
      <c r="C132" s="101" t="str">
        <f>IF(tblLoan[[#This Row],[PMT NO]]&lt;&gt;"",IF(ROW()-ROW(tblLoan[[#Headers],[BEGINNING BALANCE]])=1,LoanAmount,INDEX(tblLoan[ENDING BALANCE],ROW()-ROW(tblLoan[[#Headers],[BEGINNING BALANCE]])-1)),"")</f>
        <v/>
      </c>
      <c r="D132" s="101" t="str">
        <f>IF(tblLoan[[#This Row],[PMT NO]]&lt;&gt;"",ScheduledPayment,"")</f>
        <v/>
      </c>
      <c r="E132" s="101" t="str">
        <f>IF(tblLoan[[#This Row],[PMT NO]]&lt;&gt;"",IF(tblLoan[[#This Row],[SCHEDULED PAYMENT]]+ExtraPayments&lt;tblLoan[[#This Row],[BEGINNING BALANCE]],ExtraPayments,IF(tblLoan[[#This Row],[BEGINNING BALANCE]]-tblLoan[[#This Row],[SCHEDULED PAYMENT]]&gt;0,tblLoan[[#This Row],[BEGINNING BALANCE]]-tblLoan[[#This Row],[SCHEDULED PAYMENT]],0)),"")</f>
        <v/>
      </c>
      <c r="F132" s="101" t="str">
        <f>IF(tblLoan[[#This Row],[PMT NO]]&lt;&gt;"",IF(tblLoan[[#This Row],[SCHEDULED PAYMENT]]+tblLoan[[#This Row],[EXTRA PAYMENT]]&lt;=tblLoan[[#This Row],[BEGINNING BALANCE]],tblLoan[[#This Row],[SCHEDULED PAYMENT]]+tblLoan[[#This Row],[EXTRA PAYMENT]],tblLoan[[#This Row],[BEGINNING BALANCE]]),"")</f>
        <v/>
      </c>
      <c r="G132" s="101" t="str">
        <f>IF(tblLoan[[#This Row],[PMT NO]]&lt;&gt;"",tblLoan[[#This Row],[TOTAL PAYMENT]]-tblLoan[[#This Row],[INTEREST]],"")</f>
        <v/>
      </c>
      <c r="H132" s="101" t="str">
        <f>IF(tblLoan[[#This Row],[PMT NO]]&lt;&gt;"",tblLoan[[#This Row],[BEGINNING BALANCE]]*(InterestRate/PaymentsPerYear),"")</f>
        <v/>
      </c>
      <c r="I132" s="101" t="str">
        <f>IF(tblLoan[[#This Row],[PMT NO]]&lt;&gt;"",IF(tblLoan[[#This Row],[SCHEDULED PAYMENT]]+tblLoan[[#This Row],[EXTRA PAYMENT]]&lt;=tblLoan[[#This Row],[BEGINNING BALANCE]],tblLoan[[#This Row],[BEGINNING BALANCE]]-tblLoan[[#This Row],[PRINCIPAL]],0),"")</f>
        <v/>
      </c>
      <c r="J132" s="101" t="str">
        <f>IF(tblLoan[[#This Row],[PMT NO]]&lt;&gt;"",SUM(INDEX(tblLoan[INTEREST],1,1):tblLoan[[#This Row],[INTEREST]]),"")</f>
        <v/>
      </c>
    </row>
    <row r="133" spans="1:10" x14ac:dyDescent="0.2">
      <c r="A133" s="97" t="str">
        <f>IF(LoanIsGood,IF(ROW()-ROW(tblLoan[[#Headers],[PMT NO]])&gt;ScheduledNumberOfPayments,"",ROW()-ROW(tblLoan[[#Headers],[PMT NO]])),"")</f>
        <v/>
      </c>
      <c r="B133" s="98" t="str">
        <f>IF(tblLoan[[#This Row],[PMT NO]]&lt;&gt;"",EOMONTH(LoanStartDate,ROW(tblLoan[[#This Row],[PMT NO]])-ROW(tblLoan[[#Headers],[PMT NO]])-2)+DAY(LoanStartDate),"")</f>
        <v/>
      </c>
      <c r="C133" s="101" t="str">
        <f>IF(tblLoan[[#This Row],[PMT NO]]&lt;&gt;"",IF(ROW()-ROW(tblLoan[[#Headers],[BEGINNING BALANCE]])=1,LoanAmount,INDEX(tblLoan[ENDING BALANCE],ROW()-ROW(tblLoan[[#Headers],[BEGINNING BALANCE]])-1)),"")</f>
        <v/>
      </c>
      <c r="D133" s="101" t="str">
        <f>IF(tblLoan[[#This Row],[PMT NO]]&lt;&gt;"",ScheduledPayment,"")</f>
        <v/>
      </c>
      <c r="E133" s="101" t="str">
        <f>IF(tblLoan[[#This Row],[PMT NO]]&lt;&gt;"",IF(tblLoan[[#This Row],[SCHEDULED PAYMENT]]+ExtraPayments&lt;tblLoan[[#This Row],[BEGINNING BALANCE]],ExtraPayments,IF(tblLoan[[#This Row],[BEGINNING BALANCE]]-tblLoan[[#This Row],[SCHEDULED PAYMENT]]&gt;0,tblLoan[[#This Row],[BEGINNING BALANCE]]-tblLoan[[#This Row],[SCHEDULED PAYMENT]],0)),"")</f>
        <v/>
      </c>
      <c r="F133" s="101" t="str">
        <f>IF(tblLoan[[#This Row],[PMT NO]]&lt;&gt;"",IF(tblLoan[[#This Row],[SCHEDULED PAYMENT]]+tblLoan[[#This Row],[EXTRA PAYMENT]]&lt;=tblLoan[[#This Row],[BEGINNING BALANCE]],tblLoan[[#This Row],[SCHEDULED PAYMENT]]+tblLoan[[#This Row],[EXTRA PAYMENT]],tblLoan[[#This Row],[BEGINNING BALANCE]]),"")</f>
        <v/>
      </c>
      <c r="G133" s="101" t="str">
        <f>IF(tblLoan[[#This Row],[PMT NO]]&lt;&gt;"",tblLoan[[#This Row],[TOTAL PAYMENT]]-tblLoan[[#This Row],[INTEREST]],"")</f>
        <v/>
      </c>
      <c r="H133" s="101" t="str">
        <f>IF(tblLoan[[#This Row],[PMT NO]]&lt;&gt;"",tblLoan[[#This Row],[BEGINNING BALANCE]]*(InterestRate/PaymentsPerYear),"")</f>
        <v/>
      </c>
      <c r="I133" s="101" t="str">
        <f>IF(tblLoan[[#This Row],[PMT NO]]&lt;&gt;"",IF(tblLoan[[#This Row],[SCHEDULED PAYMENT]]+tblLoan[[#This Row],[EXTRA PAYMENT]]&lt;=tblLoan[[#This Row],[BEGINNING BALANCE]],tblLoan[[#This Row],[BEGINNING BALANCE]]-tblLoan[[#This Row],[PRINCIPAL]],0),"")</f>
        <v/>
      </c>
      <c r="J133" s="101" t="str">
        <f>IF(tblLoan[[#This Row],[PMT NO]]&lt;&gt;"",SUM(INDEX(tblLoan[INTEREST],1,1):tblLoan[[#This Row],[INTEREST]]),"")</f>
        <v/>
      </c>
    </row>
    <row r="134" spans="1:10" x14ac:dyDescent="0.2">
      <c r="A134" s="97" t="str">
        <f>IF(LoanIsGood,IF(ROW()-ROW(tblLoan[[#Headers],[PMT NO]])&gt;ScheduledNumberOfPayments,"",ROW()-ROW(tblLoan[[#Headers],[PMT NO]])),"")</f>
        <v/>
      </c>
      <c r="B134" s="98" t="str">
        <f>IF(tblLoan[[#This Row],[PMT NO]]&lt;&gt;"",EOMONTH(LoanStartDate,ROW(tblLoan[[#This Row],[PMT NO]])-ROW(tblLoan[[#Headers],[PMT NO]])-2)+DAY(LoanStartDate),"")</f>
        <v/>
      </c>
      <c r="C134" s="101" t="str">
        <f>IF(tblLoan[[#This Row],[PMT NO]]&lt;&gt;"",IF(ROW()-ROW(tblLoan[[#Headers],[BEGINNING BALANCE]])=1,LoanAmount,INDEX(tblLoan[ENDING BALANCE],ROW()-ROW(tblLoan[[#Headers],[BEGINNING BALANCE]])-1)),"")</f>
        <v/>
      </c>
      <c r="D134" s="101" t="str">
        <f>IF(tblLoan[[#This Row],[PMT NO]]&lt;&gt;"",ScheduledPayment,"")</f>
        <v/>
      </c>
      <c r="E134" s="101" t="str">
        <f>IF(tblLoan[[#This Row],[PMT NO]]&lt;&gt;"",IF(tblLoan[[#This Row],[SCHEDULED PAYMENT]]+ExtraPayments&lt;tblLoan[[#This Row],[BEGINNING BALANCE]],ExtraPayments,IF(tblLoan[[#This Row],[BEGINNING BALANCE]]-tblLoan[[#This Row],[SCHEDULED PAYMENT]]&gt;0,tblLoan[[#This Row],[BEGINNING BALANCE]]-tblLoan[[#This Row],[SCHEDULED PAYMENT]],0)),"")</f>
        <v/>
      </c>
      <c r="F134" s="101" t="str">
        <f>IF(tblLoan[[#This Row],[PMT NO]]&lt;&gt;"",IF(tblLoan[[#This Row],[SCHEDULED PAYMENT]]+tblLoan[[#This Row],[EXTRA PAYMENT]]&lt;=tblLoan[[#This Row],[BEGINNING BALANCE]],tblLoan[[#This Row],[SCHEDULED PAYMENT]]+tblLoan[[#This Row],[EXTRA PAYMENT]],tblLoan[[#This Row],[BEGINNING BALANCE]]),"")</f>
        <v/>
      </c>
      <c r="G134" s="101" t="str">
        <f>IF(tblLoan[[#This Row],[PMT NO]]&lt;&gt;"",tblLoan[[#This Row],[TOTAL PAYMENT]]-tblLoan[[#This Row],[INTEREST]],"")</f>
        <v/>
      </c>
      <c r="H134" s="101" t="str">
        <f>IF(tblLoan[[#This Row],[PMT NO]]&lt;&gt;"",tblLoan[[#This Row],[BEGINNING BALANCE]]*(InterestRate/PaymentsPerYear),"")</f>
        <v/>
      </c>
      <c r="I134" s="101" t="str">
        <f>IF(tblLoan[[#This Row],[PMT NO]]&lt;&gt;"",IF(tblLoan[[#This Row],[SCHEDULED PAYMENT]]+tblLoan[[#This Row],[EXTRA PAYMENT]]&lt;=tblLoan[[#This Row],[BEGINNING BALANCE]],tblLoan[[#This Row],[BEGINNING BALANCE]]-tblLoan[[#This Row],[PRINCIPAL]],0),"")</f>
        <v/>
      </c>
      <c r="J134" s="101" t="str">
        <f>IF(tblLoan[[#This Row],[PMT NO]]&lt;&gt;"",SUM(INDEX(tblLoan[INTEREST],1,1):tblLoan[[#This Row],[INTEREST]]),"")</f>
        <v/>
      </c>
    </row>
    <row r="135" spans="1:10" x14ac:dyDescent="0.2">
      <c r="A135" s="97" t="str">
        <f>IF(LoanIsGood,IF(ROW()-ROW(tblLoan[[#Headers],[PMT NO]])&gt;ScheduledNumberOfPayments,"",ROW()-ROW(tblLoan[[#Headers],[PMT NO]])),"")</f>
        <v/>
      </c>
      <c r="B135" s="98" t="str">
        <f>IF(tblLoan[[#This Row],[PMT NO]]&lt;&gt;"",EOMONTH(LoanStartDate,ROW(tblLoan[[#This Row],[PMT NO]])-ROW(tblLoan[[#Headers],[PMT NO]])-2)+DAY(LoanStartDate),"")</f>
        <v/>
      </c>
      <c r="C135" s="101" t="str">
        <f>IF(tblLoan[[#This Row],[PMT NO]]&lt;&gt;"",IF(ROW()-ROW(tblLoan[[#Headers],[BEGINNING BALANCE]])=1,LoanAmount,INDEX(tblLoan[ENDING BALANCE],ROW()-ROW(tblLoan[[#Headers],[BEGINNING BALANCE]])-1)),"")</f>
        <v/>
      </c>
      <c r="D135" s="101" t="str">
        <f>IF(tblLoan[[#This Row],[PMT NO]]&lt;&gt;"",ScheduledPayment,"")</f>
        <v/>
      </c>
      <c r="E135" s="101" t="str">
        <f>IF(tblLoan[[#This Row],[PMT NO]]&lt;&gt;"",IF(tblLoan[[#This Row],[SCHEDULED PAYMENT]]+ExtraPayments&lt;tblLoan[[#This Row],[BEGINNING BALANCE]],ExtraPayments,IF(tblLoan[[#This Row],[BEGINNING BALANCE]]-tblLoan[[#This Row],[SCHEDULED PAYMENT]]&gt;0,tblLoan[[#This Row],[BEGINNING BALANCE]]-tblLoan[[#This Row],[SCHEDULED PAYMENT]],0)),"")</f>
        <v/>
      </c>
      <c r="F135" s="101" t="str">
        <f>IF(tblLoan[[#This Row],[PMT NO]]&lt;&gt;"",IF(tblLoan[[#This Row],[SCHEDULED PAYMENT]]+tblLoan[[#This Row],[EXTRA PAYMENT]]&lt;=tblLoan[[#This Row],[BEGINNING BALANCE]],tblLoan[[#This Row],[SCHEDULED PAYMENT]]+tblLoan[[#This Row],[EXTRA PAYMENT]],tblLoan[[#This Row],[BEGINNING BALANCE]]),"")</f>
        <v/>
      </c>
      <c r="G135" s="101" t="str">
        <f>IF(tblLoan[[#This Row],[PMT NO]]&lt;&gt;"",tblLoan[[#This Row],[TOTAL PAYMENT]]-tblLoan[[#This Row],[INTEREST]],"")</f>
        <v/>
      </c>
      <c r="H135" s="101" t="str">
        <f>IF(tblLoan[[#This Row],[PMT NO]]&lt;&gt;"",tblLoan[[#This Row],[BEGINNING BALANCE]]*(InterestRate/PaymentsPerYear),"")</f>
        <v/>
      </c>
      <c r="I135" s="101" t="str">
        <f>IF(tblLoan[[#This Row],[PMT NO]]&lt;&gt;"",IF(tblLoan[[#This Row],[SCHEDULED PAYMENT]]+tblLoan[[#This Row],[EXTRA PAYMENT]]&lt;=tblLoan[[#This Row],[BEGINNING BALANCE]],tblLoan[[#This Row],[BEGINNING BALANCE]]-tblLoan[[#This Row],[PRINCIPAL]],0),"")</f>
        <v/>
      </c>
      <c r="J135" s="101" t="str">
        <f>IF(tblLoan[[#This Row],[PMT NO]]&lt;&gt;"",SUM(INDEX(tblLoan[INTEREST],1,1):tblLoan[[#This Row],[INTEREST]]),"")</f>
        <v/>
      </c>
    </row>
    <row r="136" spans="1:10" x14ac:dyDescent="0.2">
      <c r="A136" s="97" t="str">
        <f>IF(LoanIsGood,IF(ROW()-ROW(tblLoan[[#Headers],[PMT NO]])&gt;ScheduledNumberOfPayments,"",ROW()-ROW(tblLoan[[#Headers],[PMT NO]])),"")</f>
        <v/>
      </c>
      <c r="B136" s="98" t="str">
        <f>IF(tblLoan[[#This Row],[PMT NO]]&lt;&gt;"",EOMONTH(LoanStartDate,ROW(tblLoan[[#This Row],[PMT NO]])-ROW(tblLoan[[#Headers],[PMT NO]])-2)+DAY(LoanStartDate),"")</f>
        <v/>
      </c>
      <c r="C136" s="101" t="str">
        <f>IF(tblLoan[[#This Row],[PMT NO]]&lt;&gt;"",IF(ROW()-ROW(tblLoan[[#Headers],[BEGINNING BALANCE]])=1,LoanAmount,INDEX(tblLoan[ENDING BALANCE],ROW()-ROW(tblLoan[[#Headers],[BEGINNING BALANCE]])-1)),"")</f>
        <v/>
      </c>
      <c r="D136" s="101" t="str">
        <f>IF(tblLoan[[#This Row],[PMT NO]]&lt;&gt;"",ScheduledPayment,"")</f>
        <v/>
      </c>
      <c r="E136" s="101" t="str">
        <f>IF(tblLoan[[#This Row],[PMT NO]]&lt;&gt;"",IF(tblLoan[[#This Row],[SCHEDULED PAYMENT]]+ExtraPayments&lt;tblLoan[[#This Row],[BEGINNING BALANCE]],ExtraPayments,IF(tblLoan[[#This Row],[BEGINNING BALANCE]]-tblLoan[[#This Row],[SCHEDULED PAYMENT]]&gt;0,tblLoan[[#This Row],[BEGINNING BALANCE]]-tblLoan[[#This Row],[SCHEDULED PAYMENT]],0)),"")</f>
        <v/>
      </c>
      <c r="F136" s="101" t="str">
        <f>IF(tblLoan[[#This Row],[PMT NO]]&lt;&gt;"",IF(tblLoan[[#This Row],[SCHEDULED PAYMENT]]+tblLoan[[#This Row],[EXTRA PAYMENT]]&lt;=tblLoan[[#This Row],[BEGINNING BALANCE]],tblLoan[[#This Row],[SCHEDULED PAYMENT]]+tblLoan[[#This Row],[EXTRA PAYMENT]],tblLoan[[#This Row],[BEGINNING BALANCE]]),"")</f>
        <v/>
      </c>
      <c r="G136" s="101" t="str">
        <f>IF(tblLoan[[#This Row],[PMT NO]]&lt;&gt;"",tblLoan[[#This Row],[TOTAL PAYMENT]]-tblLoan[[#This Row],[INTEREST]],"")</f>
        <v/>
      </c>
      <c r="H136" s="101" t="str">
        <f>IF(tblLoan[[#This Row],[PMT NO]]&lt;&gt;"",tblLoan[[#This Row],[BEGINNING BALANCE]]*(InterestRate/PaymentsPerYear),"")</f>
        <v/>
      </c>
      <c r="I136" s="101" t="str">
        <f>IF(tblLoan[[#This Row],[PMT NO]]&lt;&gt;"",IF(tblLoan[[#This Row],[SCHEDULED PAYMENT]]+tblLoan[[#This Row],[EXTRA PAYMENT]]&lt;=tblLoan[[#This Row],[BEGINNING BALANCE]],tblLoan[[#This Row],[BEGINNING BALANCE]]-tblLoan[[#This Row],[PRINCIPAL]],0),"")</f>
        <v/>
      </c>
      <c r="J136" s="101" t="str">
        <f>IF(tblLoan[[#This Row],[PMT NO]]&lt;&gt;"",SUM(INDEX(tblLoan[INTEREST],1,1):tblLoan[[#This Row],[INTEREST]]),"")</f>
        <v/>
      </c>
    </row>
    <row r="137" spans="1:10" x14ac:dyDescent="0.2">
      <c r="A137" s="97" t="str">
        <f>IF(LoanIsGood,IF(ROW()-ROW(tblLoan[[#Headers],[PMT NO]])&gt;ScheduledNumberOfPayments,"",ROW()-ROW(tblLoan[[#Headers],[PMT NO]])),"")</f>
        <v/>
      </c>
      <c r="B137" s="98" t="str">
        <f>IF(tblLoan[[#This Row],[PMT NO]]&lt;&gt;"",EOMONTH(LoanStartDate,ROW(tblLoan[[#This Row],[PMT NO]])-ROW(tblLoan[[#Headers],[PMT NO]])-2)+DAY(LoanStartDate),"")</f>
        <v/>
      </c>
      <c r="C137" s="101" t="str">
        <f>IF(tblLoan[[#This Row],[PMT NO]]&lt;&gt;"",IF(ROW()-ROW(tblLoan[[#Headers],[BEGINNING BALANCE]])=1,LoanAmount,INDEX(tblLoan[ENDING BALANCE],ROW()-ROW(tblLoan[[#Headers],[BEGINNING BALANCE]])-1)),"")</f>
        <v/>
      </c>
      <c r="D137" s="101" t="str">
        <f>IF(tblLoan[[#This Row],[PMT NO]]&lt;&gt;"",ScheduledPayment,"")</f>
        <v/>
      </c>
      <c r="E137" s="101" t="str">
        <f>IF(tblLoan[[#This Row],[PMT NO]]&lt;&gt;"",IF(tblLoan[[#This Row],[SCHEDULED PAYMENT]]+ExtraPayments&lt;tblLoan[[#This Row],[BEGINNING BALANCE]],ExtraPayments,IF(tblLoan[[#This Row],[BEGINNING BALANCE]]-tblLoan[[#This Row],[SCHEDULED PAYMENT]]&gt;0,tblLoan[[#This Row],[BEGINNING BALANCE]]-tblLoan[[#This Row],[SCHEDULED PAYMENT]],0)),"")</f>
        <v/>
      </c>
      <c r="F137" s="101" t="str">
        <f>IF(tblLoan[[#This Row],[PMT NO]]&lt;&gt;"",IF(tblLoan[[#This Row],[SCHEDULED PAYMENT]]+tblLoan[[#This Row],[EXTRA PAYMENT]]&lt;=tblLoan[[#This Row],[BEGINNING BALANCE]],tblLoan[[#This Row],[SCHEDULED PAYMENT]]+tblLoan[[#This Row],[EXTRA PAYMENT]],tblLoan[[#This Row],[BEGINNING BALANCE]]),"")</f>
        <v/>
      </c>
      <c r="G137" s="101" t="str">
        <f>IF(tblLoan[[#This Row],[PMT NO]]&lt;&gt;"",tblLoan[[#This Row],[TOTAL PAYMENT]]-tblLoan[[#This Row],[INTEREST]],"")</f>
        <v/>
      </c>
      <c r="H137" s="101" t="str">
        <f>IF(tblLoan[[#This Row],[PMT NO]]&lt;&gt;"",tblLoan[[#This Row],[BEGINNING BALANCE]]*(InterestRate/PaymentsPerYear),"")</f>
        <v/>
      </c>
      <c r="I137" s="101" t="str">
        <f>IF(tblLoan[[#This Row],[PMT NO]]&lt;&gt;"",IF(tblLoan[[#This Row],[SCHEDULED PAYMENT]]+tblLoan[[#This Row],[EXTRA PAYMENT]]&lt;=tblLoan[[#This Row],[BEGINNING BALANCE]],tblLoan[[#This Row],[BEGINNING BALANCE]]-tblLoan[[#This Row],[PRINCIPAL]],0),"")</f>
        <v/>
      </c>
      <c r="J137" s="101" t="str">
        <f>IF(tblLoan[[#This Row],[PMT NO]]&lt;&gt;"",SUM(INDEX(tblLoan[INTEREST],1,1):tblLoan[[#This Row],[INTEREST]]),"")</f>
        <v/>
      </c>
    </row>
    <row r="138" spans="1:10" x14ac:dyDescent="0.2">
      <c r="A138" s="97" t="str">
        <f>IF(LoanIsGood,IF(ROW()-ROW(tblLoan[[#Headers],[PMT NO]])&gt;ScheduledNumberOfPayments,"",ROW()-ROW(tblLoan[[#Headers],[PMT NO]])),"")</f>
        <v/>
      </c>
      <c r="B138" s="98" t="str">
        <f>IF(tblLoan[[#This Row],[PMT NO]]&lt;&gt;"",EOMONTH(LoanStartDate,ROW(tblLoan[[#This Row],[PMT NO]])-ROW(tblLoan[[#Headers],[PMT NO]])-2)+DAY(LoanStartDate),"")</f>
        <v/>
      </c>
      <c r="C138" s="101" t="str">
        <f>IF(tblLoan[[#This Row],[PMT NO]]&lt;&gt;"",IF(ROW()-ROW(tblLoan[[#Headers],[BEGINNING BALANCE]])=1,LoanAmount,INDEX(tblLoan[ENDING BALANCE],ROW()-ROW(tblLoan[[#Headers],[BEGINNING BALANCE]])-1)),"")</f>
        <v/>
      </c>
      <c r="D138" s="101" t="str">
        <f>IF(tblLoan[[#This Row],[PMT NO]]&lt;&gt;"",ScheduledPayment,"")</f>
        <v/>
      </c>
      <c r="E138" s="101" t="str">
        <f>IF(tblLoan[[#This Row],[PMT NO]]&lt;&gt;"",IF(tblLoan[[#This Row],[SCHEDULED PAYMENT]]+ExtraPayments&lt;tblLoan[[#This Row],[BEGINNING BALANCE]],ExtraPayments,IF(tblLoan[[#This Row],[BEGINNING BALANCE]]-tblLoan[[#This Row],[SCHEDULED PAYMENT]]&gt;0,tblLoan[[#This Row],[BEGINNING BALANCE]]-tblLoan[[#This Row],[SCHEDULED PAYMENT]],0)),"")</f>
        <v/>
      </c>
      <c r="F138" s="101" t="str">
        <f>IF(tblLoan[[#This Row],[PMT NO]]&lt;&gt;"",IF(tblLoan[[#This Row],[SCHEDULED PAYMENT]]+tblLoan[[#This Row],[EXTRA PAYMENT]]&lt;=tblLoan[[#This Row],[BEGINNING BALANCE]],tblLoan[[#This Row],[SCHEDULED PAYMENT]]+tblLoan[[#This Row],[EXTRA PAYMENT]],tblLoan[[#This Row],[BEGINNING BALANCE]]),"")</f>
        <v/>
      </c>
      <c r="G138" s="101" t="str">
        <f>IF(tblLoan[[#This Row],[PMT NO]]&lt;&gt;"",tblLoan[[#This Row],[TOTAL PAYMENT]]-tblLoan[[#This Row],[INTEREST]],"")</f>
        <v/>
      </c>
      <c r="H138" s="101" t="str">
        <f>IF(tblLoan[[#This Row],[PMT NO]]&lt;&gt;"",tblLoan[[#This Row],[BEGINNING BALANCE]]*(InterestRate/PaymentsPerYear),"")</f>
        <v/>
      </c>
      <c r="I138" s="101" t="str">
        <f>IF(tblLoan[[#This Row],[PMT NO]]&lt;&gt;"",IF(tblLoan[[#This Row],[SCHEDULED PAYMENT]]+tblLoan[[#This Row],[EXTRA PAYMENT]]&lt;=tblLoan[[#This Row],[BEGINNING BALANCE]],tblLoan[[#This Row],[BEGINNING BALANCE]]-tblLoan[[#This Row],[PRINCIPAL]],0),"")</f>
        <v/>
      </c>
      <c r="J138" s="101" t="str">
        <f>IF(tblLoan[[#This Row],[PMT NO]]&lt;&gt;"",SUM(INDEX(tblLoan[INTEREST],1,1):tblLoan[[#This Row],[INTEREST]]),"")</f>
        <v/>
      </c>
    </row>
    <row r="139" spans="1:10" x14ac:dyDescent="0.2">
      <c r="A139" s="97" t="str">
        <f>IF(LoanIsGood,IF(ROW()-ROW(tblLoan[[#Headers],[PMT NO]])&gt;ScheduledNumberOfPayments,"",ROW()-ROW(tblLoan[[#Headers],[PMT NO]])),"")</f>
        <v/>
      </c>
      <c r="B139" s="98" t="str">
        <f>IF(tblLoan[[#This Row],[PMT NO]]&lt;&gt;"",EOMONTH(LoanStartDate,ROW(tblLoan[[#This Row],[PMT NO]])-ROW(tblLoan[[#Headers],[PMT NO]])-2)+DAY(LoanStartDate),"")</f>
        <v/>
      </c>
      <c r="C139" s="101" t="str">
        <f>IF(tblLoan[[#This Row],[PMT NO]]&lt;&gt;"",IF(ROW()-ROW(tblLoan[[#Headers],[BEGINNING BALANCE]])=1,LoanAmount,INDEX(tblLoan[ENDING BALANCE],ROW()-ROW(tblLoan[[#Headers],[BEGINNING BALANCE]])-1)),"")</f>
        <v/>
      </c>
      <c r="D139" s="101" t="str">
        <f>IF(tblLoan[[#This Row],[PMT NO]]&lt;&gt;"",ScheduledPayment,"")</f>
        <v/>
      </c>
      <c r="E139" s="101" t="str">
        <f>IF(tblLoan[[#This Row],[PMT NO]]&lt;&gt;"",IF(tblLoan[[#This Row],[SCHEDULED PAYMENT]]+ExtraPayments&lt;tblLoan[[#This Row],[BEGINNING BALANCE]],ExtraPayments,IF(tblLoan[[#This Row],[BEGINNING BALANCE]]-tblLoan[[#This Row],[SCHEDULED PAYMENT]]&gt;0,tblLoan[[#This Row],[BEGINNING BALANCE]]-tblLoan[[#This Row],[SCHEDULED PAYMENT]],0)),"")</f>
        <v/>
      </c>
      <c r="F139" s="101" t="str">
        <f>IF(tblLoan[[#This Row],[PMT NO]]&lt;&gt;"",IF(tblLoan[[#This Row],[SCHEDULED PAYMENT]]+tblLoan[[#This Row],[EXTRA PAYMENT]]&lt;=tblLoan[[#This Row],[BEGINNING BALANCE]],tblLoan[[#This Row],[SCHEDULED PAYMENT]]+tblLoan[[#This Row],[EXTRA PAYMENT]],tblLoan[[#This Row],[BEGINNING BALANCE]]),"")</f>
        <v/>
      </c>
      <c r="G139" s="101" t="str">
        <f>IF(tblLoan[[#This Row],[PMT NO]]&lt;&gt;"",tblLoan[[#This Row],[TOTAL PAYMENT]]-tblLoan[[#This Row],[INTEREST]],"")</f>
        <v/>
      </c>
      <c r="H139" s="101" t="str">
        <f>IF(tblLoan[[#This Row],[PMT NO]]&lt;&gt;"",tblLoan[[#This Row],[BEGINNING BALANCE]]*(InterestRate/PaymentsPerYear),"")</f>
        <v/>
      </c>
      <c r="I139" s="101" t="str">
        <f>IF(tblLoan[[#This Row],[PMT NO]]&lt;&gt;"",IF(tblLoan[[#This Row],[SCHEDULED PAYMENT]]+tblLoan[[#This Row],[EXTRA PAYMENT]]&lt;=tblLoan[[#This Row],[BEGINNING BALANCE]],tblLoan[[#This Row],[BEGINNING BALANCE]]-tblLoan[[#This Row],[PRINCIPAL]],0),"")</f>
        <v/>
      </c>
      <c r="J139" s="101" t="str">
        <f>IF(tblLoan[[#This Row],[PMT NO]]&lt;&gt;"",SUM(INDEX(tblLoan[INTEREST],1,1):tblLoan[[#This Row],[INTEREST]]),"")</f>
        <v/>
      </c>
    </row>
    <row r="140" spans="1:10" x14ac:dyDescent="0.2">
      <c r="A140" s="97" t="str">
        <f>IF(LoanIsGood,IF(ROW()-ROW(tblLoan[[#Headers],[PMT NO]])&gt;ScheduledNumberOfPayments,"",ROW()-ROW(tblLoan[[#Headers],[PMT NO]])),"")</f>
        <v/>
      </c>
      <c r="B140" s="98" t="str">
        <f>IF(tblLoan[[#This Row],[PMT NO]]&lt;&gt;"",EOMONTH(LoanStartDate,ROW(tblLoan[[#This Row],[PMT NO]])-ROW(tblLoan[[#Headers],[PMT NO]])-2)+DAY(LoanStartDate),"")</f>
        <v/>
      </c>
      <c r="C140" s="101" t="str">
        <f>IF(tblLoan[[#This Row],[PMT NO]]&lt;&gt;"",IF(ROW()-ROW(tblLoan[[#Headers],[BEGINNING BALANCE]])=1,LoanAmount,INDEX(tblLoan[ENDING BALANCE],ROW()-ROW(tblLoan[[#Headers],[BEGINNING BALANCE]])-1)),"")</f>
        <v/>
      </c>
      <c r="D140" s="101" t="str">
        <f>IF(tblLoan[[#This Row],[PMT NO]]&lt;&gt;"",ScheduledPayment,"")</f>
        <v/>
      </c>
      <c r="E140" s="101" t="str">
        <f>IF(tblLoan[[#This Row],[PMT NO]]&lt;&gt;"",IF(tblLoan[[#This Row],[SCHEDULED PAYMENT]]+ExtraPayments&lt;tblLoan[[#This Row],[BEGINNING BALANCE]],ExtraPayments,IF(tblLoan[[#This Row],[BEGINNING BALANCE]]-tblLoan[[#This Row],[SCHEDULED PAYMENT]]&gt;0,tblLoan[[#This Row],[BEGINNING BALANCE]]-tblLoan[[#This Row],[SCHEDULED PAYMENT]],0)),"")</f>
        <v/>
      </c>
      <c r="F140" s="101" t="str">
        <f>IF(tblLoan[[#This Row],[PMT NO]]&lt;&gt;"",IF(tblLoan[[#This Row],[SCHEDULED PAYMENT]]+tblLoan[[#This Row],[EXTRA PAYMENT]]&lt;=tblLoan[[#This Row],[BEGINNING BALANCE]],tblLoan[[#This Row],[SCHEDULED PAYMENT]]+tblLoan[[#This Row],[EXTRA PAYMENT]],tblLoan[[#This Row],[BEGINNING BALANCE]]),"")</f>
        <v/>
      </c>
      <c r="G140" s="101" t="str">
        <f>IF(tblLoan[[#This Row],[PMT NO]]&lt;&gt;"",tblLoan[[#This Row],[TOTAL PAYMENT]]-tblLoan[[#This Row],[INTEREST]],"")</f>
        <v/>
      </c>
      <c r="H140" s="101" t="str">
        <f>IF(tblLoan[[#This Row],[PMT NO]]&lt;&gt;"",tblLoan[[#This Row],[BEGINNING BALANCE]]*(InterestRate/PaymentsPerYear),"")</f>
        <v/>
      </c>
      <c r="I140" s="101" t="str">
        <f>IF(tblLoan[[#This Row],[PMT NO]]&lt;&gt;"",IF(tblLoan[[#This Row],[SCHEDULED PAYMENT]]+tblLoan[[#This Row],[EXTRA PAYMENT]]&lt;=tblLoan[[#This Row],[BEGINNING BALANCE]],tblLoan[[#This Row],[BEGINNING BALANCE]]-tblLoan[[#This Row],[PRINCIPAL]],0),"")</f>
        <v/>
      </c>
      <c r="J140" s="101" t="str">
        <f>IF(tblLoan[[#This Row],[PMT NO]]&lt;&gt;"",SUM(INDEX(tblLoan[INTEREST],1,1):tblLoan[[#This Row],[INTEREST]]),"")</f>
        <v/>
      </c>
    </row>
    <row r="141" spans="1:10" x14ac:dyDescent="0.2">
      <c r="A141" s="97" t="str">
        <f>IF(LoanIsGood,IF(ROW()-ROW(tblLoan[[#Headers],[PMT NO]])&gt;ScheduledNumberOfPayments,"",ROW()-ROW(tblLoan[[#Headers],[PMT NO]])),"")</f>
        <v/>
      </c>
      <c r="B141" s="98" t="str">
        <f>IF(tblLoan[[#This Row],[PMT NO]]&lt;&gt;"",EOMONTH(LoanStartDate,ROW(tblLoan[[#This Row],[PMT NO]])-ROW(tblLoan[[#Headers],[PMT NO]])-2)+DAY(LoanStartDate),"")</f>
        <v/>
      </c>
      <c r="C141" s="101" t="str">
        <f>IF(tblLoan[[#This Row],[PMT NO]]&lt;&gt;"",IF(ROW()-ROW(tblLoan[[#Headers],[BEGINNING BALANCE]])=1,LoanAmount,INDEX(tblLoan[ENDING BALANCE],ROW()-ROW(tblLoan[[#Headers],[BEGINNING BALANCE]])-1)),"")</f>
        <v/>
      </c>
      <c r="D141" s="101" t="str">
        <f>IF(tblLoan[[#This Row],[PMT NO]]&lt;&gt;"",ScheduledPayment,"")</f>
        <v/>
      </c>
      <c r="E141" s="101" t="str">
        <f>IF(tblLoan[[#This Row],[PMT NO]]&lt;&gt;"",IF(tblLoan[[#This Row],[SCHEDULED PAYMENT]]+ExtraPayments&lt;tblLoan[[#This Row],[BEGINNING BALANCE]],ExtraPayments,IF(tblLoan[[#This Row],[BEGINNING BALANCE]]-tblLoan[[#This Row],[SCHEDULED PAYMENT]]&gt;0,tblLoan[[#This Row],[BEGINNING BALANCE]]-tblLoan[[#This Row],[SCHEDULED PAYMENT]],0)),"")</f>
        <v/>
      </c>
      <c r="F141" s="101" t="str">
        <f>IF(tblLoan[[#This Row],[PMT NO]]&lt;&gt;"",IF(tblLoan[[#This Row],[SCHEDULED PAYMENT]]+tblLoan[[#This Row],[EXTRA PAYMENT]]&lt;=tblLoan[[#This Row],[BEGINNING BALANCE]],tblLoan[[#This Row],[SCHEDULED PAYMENT]]+tblLoan[[#This Row],[EXTRA PAYMENT]],tblLoan[[#This Row],[BEGINNING BALANCE]]),"")</f>
        <v/>
      </c>
      <c r="G141" s="101" t="str">
        <f>IF(tblLoan[[#This Row],[PMT NO]]&lt;&gt;"",tblLoan[[#This Row],[TOTAL PAYMENT]]-tblLoan[[#This Row],[INTEREST]],"")</f>
        <v/>
      </c>
      <c r="H141" s="101" t="str">
        <f>IF(tblLoan[[#This Row],[PMT NO]]&lt;&gt;"",tblLoan[[#This Row],[BEGINNING BALANCE]]*(InterestRate/PaymentsPerYear),"")</f>
        <v/>
      </c>
      <c r="I141" s="101" t="str">
        <f>IF(tblLoan[[#This Row],[PMT NO]]&lt;&gt;"",IF(tblLoan[[#This Row],[SCHEDULED PAYMENT]]+tblLoan[[#This Row],[EXTRA PAYMENT]]&lt;=tblLoan[[#This Row],[BEGINNING BALANCE]],tblLoan[[#This Row],[BEGINNING BALANCE]]-tblLoan[[#This Row],[PRINCIPAL]],0),"")</f>
        <v/>
      </c>
      <c r="J141" s="101" t="str">
        <f>IF(tblLoan[[#This Row],[PMT NO]]&lt;&gt;"",SUM(INDEX(tblLoan[INTEREST],1,1):tblLoan[[#This Row],[INTEREST]]),"")</f>
        <v/>
      </c>
    </row>
    <row r="142" spans="1:10" x14ac:dyDescent="0.2">
      <c r="A142" s="97" t="str">
        <f>IF(LoanIsGood,IF(ROW()-ROW(tblLoan[[#Headers],[PMT NO]])&gt;ScheduledNumberOfPayments,"",ROW()-ROW(tblLoan[[#Headers],[PMT NO]])),"")</f>
        <v/>
      </c>
      <c r="B142" s="98" t="str">
        <f>IF(tblLoan[[#This Row],[PMT NO]]&lt;&gt;"",EOMONTH(LoanStartDate,ROW(tblLoan[[#This Row],[PMT NO]])-ROW(tblLoan[[#Headers],[PMT NO]])-2)+DAY(LoanStartDate),"")</f>
        <v/>
      </c>
      <c r="C142" s="101" t="str">
        <f>IF(tblLoan[[#This Row],[PMT NO]]&lt;&gt;"",IF(ROW()-ROW(tblLoan[[#Headers],[BEGINNING BALANCE]])=1,LoanAmount,INDEX(tblLoan[ENDING BALANCE],ROW()-ROW(tblLoan[[#Headers],[BEGINNING BALANCE]])-1)),"")</f>
        <v/>
      </c>
      <c r="D142" s="101" t="str">
        <f>IF(tblLoan[[#This Row],[PMT NO]]&lt;&gt;"",ScheduledPayment,"")</f>
        <v/>
      </c>
      <c r="E142" s="101" t="str">
        <f>IF(tblLoan[[#This Row],[PMT NO]]&lt;&gt;"",IF(tblLoan[[#This Row],[SCHEDULED PAYMENT]]+ExtraPayments&lt;tblLoan[[#This Row],[BEGINNING BALANCE]],ExtraPayments,IF(tblLoan[[#This Row],[BEGINNING BALANCE]]-tblLoan[[#This Row],[SCHEDULED PAYMENT]]&gt;0,tblLoan[[#This Row],[BEGINNING BALANCE]]-tblLoan[[#This Row],[SCHEDULED PAYMENT]],0)),"")</f>
        <v/>
      </c>
      <c r="F142" s="101" t="str">
        <f>IF(tblLoan[[#This Row],[PMT NO]]&lt;&gt;"",IF(tblLoan[[#This Row],[SCHEDULED PAYMENT]]+tblLoan[[#This Row],[EXTRA PAYMENT]]&lt;=tblLoan[[#This Row],[BEGINNING BALANCE]],tblLoan[[#This Row],[SCHEDULED PAYMENT]]+tblLoan[[#This Row],[EXTRA PAYMENT]],tblLoan[[#This Row],[BEGINNING BALANCE]]),"")</f>
        <v/>
      </c>
      <c r="G142" s="101" t="str">
        <f>IF(tblLoan[[#This Row],[PMT NO]]&lt;&gt;"",tblLoan[[#This Row],[TOTAL PAYMENT]]-tblLoan[[#This Row],[INTEREST]],"")</f>
        <v/>
      </c>
      <c r="H142" s="101" t="str">
        <f>IF(tblLoan[[#This Row],[PMT NO]]&lt;&gt;"",tblLoan[[#This Row],[BEGINNING BALANCE]]*(InterestRate/PaymentsPerYear),"")</f>
        <v/>
      </c>
      <c r="I142" s="101" t="str">
        <f>IF(tblLoan[[#This Row],[PMT NO]]&lt;&gt;"",IF(tblLoan[[#This Row],[SCHEDULED PAYMENT]]+tblLoan[[#This Row],[EXTRA PAYMENT]]&lt;=tblLoan[[#This Row],[BEGINNING BALANCE]],tblLoan[[#This Row],[BEGINNING BALANCE]]-tblLoan[[#This Row],[PRINCIPAL]],0),"")</f>
        <v/>
      </c>
      <c r="J142" s="101" t="str">
        <f>IF(tblLoan[[#This Row],[PMT NO]]&lt;&gt;"",SUM(INDEX(tblLoan[INTEREST],1,1):tblLoan[[#This Row],[INTEREST]]),"")</f>
        <v/>
      </c>
    </row>
    <row r="143" spans="1:10" x14ac:dyDescent="0.2">
      <c r="A143" s="97" t="str">
        <f>IF(LoanIsGood,IF(ROW()-ROW(tblLoan[[#Headers],[PMT NO]])&gt;ScheduledNumberOfPayments,"",ROW()-ROW(tblLoan[[#Headers],[PMT NO]])),"")</f>
        <v/>
      </c>
      <c r="B143" s="98" t="str">
        <f>IF(tblLoan[[#This Row],[PMT NO]]&lt;&gt;"",EOMONTH(LoanStartDate,ROW(tblLoan[[#This Row],[PMT NO]])-ROW(tblLoan[[#Headers],[PMT NO]])-2)+DAY(LoanStartDate),"")</f>
        <v/>
      </c>
      <c r="C143" s="101" t="str">
        <f>IF(tblLoan[[#This Row],[PMT NO]]&lt;&gt;"",IF(ROW()-ROW(tblLoan[[#Headers],[BEGINNING BALANCE]])=1,LoanAmount,INDEX(tblLoan[ENDING BALANCE],ROW()-ROW(tblLoan[[#Headers],[BEGINNING BALANCE]])-1)),"")</f>
        <v/>
      </c>
      <c r="D143" s="101" t="str">
        <f>IF(tblLoan[[#This Row],[PMT NO]]&lt;&gt;"",ScheduledPayment,"")</f>
        <v/>
      </c>
      <c r="E143" s="101" t="str">
        <f>IF(tblLoan[[#This Row],[PMT NO]]&lt;&gt;"",IF(tblLoan[[#This Row],[SCHEDULED PAYMENT]]+ExtraPayments&lt;tblLoan[[#This Row],[BEGINNING BALANCE]],ExtraPayments,IF(tblLoan[[#This Row],[BEGINNING BALANCE]]-tblLoan[[#This Row],[SCHEDULED PAYMENT]]&gt;0,tblLoan[[#This Row],[BEGINNING BALANCE]]-tblLoan[[#This Row],[SCHEDULED PAYMENT]],0)),"")</f>
        <v/>
      </c>
      <c r="F143" s="101" t="str">
        <f>IF(tblLoan[[#This Row],[PMT NO]]&lt;&gt;"",IF(tblLoan[[#This Row],[SCHEDULED PAYMENT]]+tblLoan[[#This Row],[EXTRA PAYMENT]]&lt;=tblLoan[[#This Row],[BEGINNING BALANCE]],tblLoan[[#This Row],[SCHEDULED PAYMENT]]+tblLoan[[#This Row],[EXTRA PAYMENT]],tblLoan[[#This Row],[BEGINNING BALANCE]]),"")</f>
        <v/>
      </c>
      <c r="G143" s="101" t="str">
        <f>IF(tblLoan[[#This Row],[PMT NO]]&lt;&gt;"",tblLoan[[#This Row],[TOTAL PAYMENT]]-tblLoan[[#This Row],[INTEREST]],"")</f>
        <v/>
      </c>
      <c r="H143" s="101" t="str">
        <f>IF(tblLoan[[#This Row],[PMT NO]]&lt;&gt;"",tblLoan[[#This Row],[BEGINNING BALANCE]]*(InterestRate/PaymentsPerYear),"")</f>
        <v/>
      </c>
      <c r="I143" s="101" t="str">
        <f>IF(tblLoan[[#This Row],[PMT NO]]&lt;&gt;"",IF(tblLoan[[#This Row],[SCHEDULED PAYMENT]]+tblLoan[[#This Row],[EXTRA PAYMENT]]&lt;=tblLoan[[#This Row],[BEGINNING BALANCE]],tblLoan[[#This Row],[BEGINNING BALANCE]]-tblLoan[[#This Row],[PRINCIPAL]],0),"")</f>
        <v/>
      </c>
      <c r="J143" s="101" t="str">
        <f>IF(tblLoan[[#This Row],[PMT NO]]&lt;&gt;"",SUM(INDEX(tblLoan[INTEREST],1,1):tblLoan[[#This Row],[INTEREST]]),"")</f>
        <v/>
      </c>
    </row>
    <row r="144" spans="1:10" x14ac:dyDescent="0.2">
      <c r="A144" s="97" t="str">
        <f>IF(LoanIsGood,IF(ROW()-ROW(tblLoan[[#Headers],[PMT NO]])&gt;ScheduledNumberOfPayments,"",ROW()-ROW(tblLoan[[#Headers],[PMT NO]])),"")</f>
        <v/>
      </c>
      <c r="B144" s="98" t="str">
        <f>IF(tblLoan[[#This Row],[PMT NO]]&lt;&gt;"",EOMONTH(LoanStartDate,ROW(tblLoan[[#This Row],[PMT NO]])-ROW(tblLoan[[#Headers],[PMT NO]])-2)+DAY(LoanStartDate),"")</f>
        <v/>
      </c>
      <c r="C144" s="101" t="str">
        <f>IF(tblLoan[[#This Row],[PMT NO]]&lt;&gt;"",IF(ROW()-ROW(tblLoan[[#Headers],[BEGINNING BALANCE]])=1,LoanAmount,INDEX(tblLoan[ENDING BALANCE],ROW()-ROW(tblLoan[[#Headers],[BEGINNING BALANCE]])-1)),"")</f>
        <v/>
      </c>
      <c r="D144" s="101" t="str">
        <f>IF(tblLoan[[#This Row],[PMT NO]]&lt;&gt;"",ScheduledPayment,"")</f>
        <v/>
      </c>
      <c r="E144" s="101" t="str">
        <f>IF(tblLoan[[#This Row],[PMT NO]]&lt;&gt;"",IF(tblLoan[[#This Row],[SCHEDULED PAYMENT]]+ExtraPayments&lt;tblLoan[[#This Row],[BEGINNING BALANCE]],ExtraPayments,IF(tblLoan[[#This Row],[BEGINNING BALANCE]]-tblLoan[[#This Row],[SCHEDULED PAYMENT]]&gt;0,tblLoan[[#This Row],[BEGINNING BALANCE]]-tblLoan[[#This Row],[SCHEDULED PAYMENT]],0)),"")</f>
        <v/>
      </c>
      <c r="F144" s="101" t="str">
        <f>IF(tblLoan[[#This Row],[PMT NO]]&lt;&gt;"",IF(tblLoan[[#This Row],[SCHEDULED PAYMENT]]+tblLoan[[#This Row],[EXTRA PAYMENT]]&lt;=tblLoan[[#This Row],[BEGINNING BALANCE]],tblLoan[[#This Row],[SCHEDULED PAYMENT]]+tblLoan[[#This Row],[EXTRA PAYMENT]],tblLoan[[#This Row],[BEGINNING BALANCE]]),"")</f>
        <v/>
      </c>
      <c r="G144" s="101" t="str">
        <f>IF(tblLoan[[#This Row],[PMT NO]]&lt;&gt;"",tblLoan[[#This Row],[TOTAL PAYMENT]]-tblLoan[[#This Row],[INTEREST]],"")</f>
        <v/>
      </c>
      <c r="H144" s="101" t="str">
        <f>IF(tblLoan[[#This Row],[PMT NO]]&lt;&gt;"",tblLoan[[#This Row],[BEGINNING BALANCE]]*(InterestRate/PaymentsPerYear),"")</f>
        <v/>
      </c>
      <c r="I144" s="101" t="str">
        <f>IF(tblLoan[[#This Row],[PMT NO]]&lt;&gt;"",IF(tblLoan[[#This Row],[SCHEDULED PAYMENT]]+tblLoan[[#This Row],[EXTRA PAYMENT]]&lt;=tblLoan[[#This Row],[BEGINNING BALANCE]],tblLoan[[#This Row],[BEGINNING BALANCE]]-tblLoan[[#This Row],[PRINCIPAL]],0),"")</f>
        <v/>
      </c>
      <c r="J144" s="101" t="str">
        <f>IF(tblLoan[[#This Row],[PMT NO]]&lt;&gt;"",SUM(INDEX(tblLoan[INTEREST],1,1):tblLoan[[#This Row],[INTEREST]]),"")</f>
        <v/>
      </c>
    </row>
    <row r="145" spans="1:10" x14ac:dyDescent="0.2">
      <c r="A145" s="97" t="str">
        <f>IF(LoanIsGood,IF(ROW()-ROW(tblLoan[[#Headers],[PMT NO]])&gt;ScheduledNumberOfPayments,"",ROW()-ROW(tblLoan[[#Headers],[PMT NO]])),"")</f>
        <v/>
      </c>
      <c r="B145" s="98" t="str">
        <f>IF(tblLoan[[#This Row],[PMT NO]]&lt;&gt;"",EOMONTH(LoanStartDate,ROW(tblLoan[[#This Row],[PMT NO]])-ROW(tblLoan[[#Headers],[PMT NO]])-2)+DAY(LoanStartDate),"")</f>
        <v/>
      </c>
      <c r="C145" s="101" t="str">
        <f>IF(tblLoan[[#This Row],[PMT NO]]&lt;&gt;"",IF(ROW()-ROW(tblLoan[[#Headers],[BEGINNING BALANCE]])=1,LoanAmount,INDEX(tblLoan[ENDING BALANCE],ROW()-ROW(tblLoan[[#Headers],[BEGINNING BALANCE]])-1)),"")</f>
        <v/>
      </c>
      <c r="D145" s="101" t="str">
        <f>IF(tblLoan[[#This Row],[PMT NO]]&lt;&gt;"",ScheduledPayment,"")</f>
        <v/>
      </c>
      <c r="E145" s="101" t="str">
        <f>IF(tblLoan[[#This Row],[PMT NO]]&lt;&gt;"",IF(tblLoan[[#This Row],[SCHEDULED PAYMENT]]+ExtraPayments&lt;tblLoan[[#This Row],[BEGINNING BALANCE]],ExtraPayments,IF(tblLoan[[#This Row],[BEGINNING BALANCE]]-tblLoan[[#This Row],[SCHEDULED PAYMENT]]&gt;0,tblLoan[[#This Row],[BEGINNING BALANCE]]-tblLoan[[#This Row],[SCHEDULED PAYMENT]],0)),"")</f>
        <v/>
      </c>
      <c r="F145" s="101" t="str">
        <f>IF(tblLoan[[#This Row],[PMT NO]]&lt;&gt;"",IF(tblLoan[[#This Row],[SCHEDULED PAYMENT]]+tblLoan[[#This Row],[EXTRA PAYMENT]]&lt;=tblLoan[[#This Row],[BEGINNING BALANCE]],tblLoan[[#This Row],[SCHEDULED PAYMENT]]+tblLoan[[#This Row],[EXTRA PAYMENT]],tblLoan[[#This Row],[BEGINNING BALANCE]]),"")</f>
        <v/>
      </c>
      <c r="G145" s="101" t="str">
        <f>IF(tblLoan[[#This Row],[PMT NO]]&lt;&gt;"",tblLoan[[#This Row],[TOTAL PAYMENT]]-tblLoan[[#This Row],[INTEREST]],"")</f>
        <v/>
      </c>
      <c r="H145" s="101" t="str">
        <f>IF(tblLoan[[#This Row],[PMT NO]]&lt;&gt;"",tblLoan[[#This Row],[BEGINNING BALANCE]]*(InterestRate/PaymentsPerYear),"")</f>
        <v/>
      </c>
      <c r="I145" s="101" t="str">
        <f>IF(tblLoan[[#This Row],[PMT NO]]&lt;&gt;"",IF(tblLoan[[#This Row],[SCHEDULED PAYMENT]]+tblLoan[[#This Row],[EXTRA PAYMENT]]&lt;=tblLoan[[#This Row],[BEGINNING BALANCE]],tblLoan[[#This Row],[BEGINNING BALANCE]]-tblLoan[[#This Row],[PRINCIPAL]],0),"")</f>
        <v/>
      </c>
      <c r="J145" s="101" t="str">
        <f>IF(tblLoan[[#This Row],[PMT NO]]&lt;&gt;"",SUM(INDEX(tblLoan[INTEREST],1,1):tblLoan[[#This Row],[INTEREST]]),"")</f>
        <v/>
      </c>
    </row>
    <row r="146" spans="1:10" x14ac:dyDescent="0.2">
      <c r="A146" s="97" t="str">
        <f>IF(LoanIsGood,IF(ROW()-ROW(tblLoan[[#Headers],[PMT NO]])&gt;ScheduledNumberOfPayments,"",ROW()-ROW(tblLoan[[#Headers],[PMT NO]])),"")</f>
        <v/>
      </c>
      <c r="B146" s="98" t="str">
        <f>IF(tblLoan[[#This Row],[PMT NO]]&lt;&gt;"",EOMONTH(LoanStartDate,ROW(tblLoan[[#This Row],[PMT NO]])-ROW(tblLoan[[#Headers],[PMT NO]])-2)+DAY(LoanStartDate),"")</f>
        <v/>
      </c>
      <c r="C146" s="101" t="str">
        <f>IF(tblLoan[[#This Row],[PMT NO]]&lt;&gt;"",IF(ROW()-ROW(tblLoan[[#Headers],[BEGINNING BALANCE]])=1,LoanAmount,INDEX(tblLoan[ENDING BALANCE],ROW()-ROW(tblLoan[[#Headers],[BEGINNING BALANCE]])-1)),"")</f>
        <v/>
      </c>
      <c r="D146" s="101" t="str">
        <f>IF(tblLoan[[#This Row],[PMT NO]]&lt;&gt;"",ScheduledPayment,"")</f>
        <v/>
      </c>
      <c r="E146" s="101" t="str">
        <f>IF(tblLoan[[#This Row],[PMT NO]]&lt;&gt;"",IF(tblLoan[[#This Row],[SCHEDULED PAYMENT]]+ExtraPayments&lt;tblLoan[[#This Row],[BEGINNING BALANCE]],ExtraPayments,IF(tblLoan[[#This Row],[BEGINNING BALANCE]]-tblLoan[[#This Row],[SCHEDULED PAYMENT]]&gt;0,tblLoan[[#This Row],[BEGINNING BALANCE]]-tblLoan[[#This Row],[SCHEDULED PAYMENT]],0)),"")</f>
        <v/>
      </c>
      <c r="F146" s="101" t="str">
        <f>IF(tblLoan[[#This Row],[PMT NO]]&lt;&gt;"",IF(tblLoan[[#This Row],[SCHEDULED PAYMENT]]+tblLoan[[#This Row],[EXTRA PAYMENT]]&lt;=tblLoan[[#This Row],[BEGINNING BALANCE]],tblLoan[[#This Row],[SCHEDULED PAYMENT]]+tblLoan[[#This Row],[EXTRA PAYMENT]],tblLoan[[#This Row],[BEGINNING BALANCE]]),"")</f>
        <v/>
      </c>
      <c r="G146" s="101" t="str">
        <f>IF(tblLoan[[#This Row],[PMT NO]]&lt;&gt;"",tblLoan[[#This Row],[TOTAL PAYMENT]]-tblLoan[[#This Row],[INTEREST]],"")</f>
        <v/>
      </c>
      <c r="H146" s="101" t="str">
        <f>IF(tblLoan[[#This Row],[PMT NO]]&lt;&gt;"",tblLoan[[#This Row],[BEGINNING BALANCE]]*(InterestRate/PaymentsPerYear),"")</f>
        <v/>
      </c>
      <c r="I146" s="101" t="str">
        <f>IF(tblLoan[[#This Row],[PMT NO]]&lt;&gt;"",IF(tblLoan[[#This Row],[SCHEDULED PAYMENT]]+tblLoan[[#This Row],[EXTRA PAYMENT]]&lt;=tblLoan[[#This Row],[BEGINNING BALANCE]],tblLoan[[#This Row],[BEGINNING BALANCE]]-tblLoan[[#This Row],[PRINCIPAL]],0),"")</f>
        <v/>
      </c>
      <c r="J146" s="101" t="str">
        <f>IF(tblLoan[[#This Row],[PMT NO]]&lt;&gt;"",SUM(INDEX(tblLoan[INTEREST],1,1):tblLoan[[#This Row],[INTEREST]]),"")</f>
        <v/>
      </c>
    </row>
    <row r="147" spans="1:10" x14ac:dyDescent="0.2">
      <c r="A147" s="97" t="str">
        <f>IF(LoanIsGood,IF(ROW()-ROW(tblLoan[[#Headers],[PMT NO]])&gt;ScheduledNumberOfPayments,"",ROW()-ROW(tblLoan[[#Headers],[PMT NO]])),"")</f>
        <v/>
      </c>
      <c r="B147" s="98" t="str">
        <f>IF(tblLoan[[#This Row],[PMT NO]]&lt;&gt;"",EOMONTH(LoanStartDate,ROW(tblLoan[[#This Row],[PMT NO]])-ROW(tblLoan[[#Headers],[PMT NO]])-2)+DAY(LoanStartDate),"")</f>
        <v/>
      </c>
      <c r="C147" s="101" t="str">
        <f>IF(tblLoan[[#This Row],[PMT NO]]&lt;&gt;"",IF(ROW()-ROW(tblLoan[[#Headers],[BEGINNING BALANCE]])=1,LoanAmount,INDEX(tblLoan[ENDING BALANCE],ROW()-ROW(tblLoan[[#Headers],[BEGINNING BALANCE]])-1)),"")</f>
        <v/>
      </c>
      <c r="D147" s="101" t="str">
        <f>IF(tblLoan[[#This Row],[PMT NO]]&lt;&gt;"",ScheduledPayment,"")</f>
        <v/>
      </c>
      <c r="E147" s="101" t="str">
        <f>IF(tblLoan[[#This Row],[PMT NO]]&lt;&gt;"",IF(tblLoan[[#This Row],[SCHEDULED PAYMENT]]+ExtraPayments&lt;tblLoan[[#This Row],[BEGINNING BALANCE]],ExtraPayments,IF(tblLoan[[#This Row],[BEGINNING BALANCE]]-tblLoan[[#This Row],[SCHEDULED PAYMENT]]&gt;0,tblLoan[[#This Row],[BEGINNING BALANCE]]-tblLoan[[#This Row],[SCHEDULED PAYMENT]],0)),"")</f>
        <v/>
      </c>
      <c r="F147" s="101" t="str">
        <f>IF(tblLoan[[#This Row],[PMT NO]]&lt;&gt;"",IF(tblLoan[[#This Row],[SCHEDULED PAYMENT]]+tblLoan[[#This Row],[EXTRA PAYMENT]]&lt;=tblLoan[[#This Row],[BEGINNING BALANCE]],tblLoan[[#This Row],[SCHEDULED PAYMENT]]+tblLoan[[#This Row],[EXTRA PAYMENT]],tblLoan[[#This Row],[BEGINNING BALANCE]]),"")</f>
        <v/>
      </c>
      <c r="G147" s="101" t="str">
        <f>IF(tblLoan[[#This Row],[PMT NO]]&lt;&gt;"",tblLoan[[#This Row],[TOTAL PAYMENT]]-tblLoan[[#This Row],[INTEREST]],"")</f>
        <v/>
      </c>
      <c r="H147" s="101" t="str">
        <f>IF(tblLoan[[#This Row],[PMT NO]]&lt;&gt;"",tblLoan[[#This Row],[BEGINNING BALANCE]]*(InterestRate/PaymentsPerYear),"")</f>
        <v/>
      </c>
      <c r="I147" s="101" t="str">
        <f>IF(tblLoan[[#This Row],[PMT NO]]&lt;&gt;"",IF(tblLoan[[#This Row],[SCHEDULED PAYMENT]]+tblLoan[[#This Row],[EXTRA PAYMENT]]&lt;=tblLoan[[#This Row],[BEGINNING BALANCE]],tblLoan[[#This Row],[BEGINNING BALANCE]]-tblLoan[[#This Row],[PRINCIPAL]],0),"")</f>
        <v/>
      </c>
      <c r="J147" s="101" t="str">
        <f>IF(tblLoan[[#This Row],[PMT NO]]&lt;&gt;"",SUM(INDEX(tblLoan[INTEREST],1,1):tblLoan[[#This Row],[INTEREST]]),"")</f>
        <v/>
      </c>
    </row>
    <row r="148" spans="1:10" x14ac:dyDescent="0.2">
      <c r="A148" s="97" t="str">
        <f>IF(LoanIsGood,IF(ROW()-ROW(tblLoan[[#Headers],[PMT NO]])&gt;ScheduledNumberOfPayments,"",ROW()-ROW(tblLoan[[#Headers],[PMT NO]])),"")</f>
        <v/>
      </c>
      <c r="B148" s="98" t="str">
        <f>IF(tblLoan[[#This Row],[PMT NO]]&lt;&gt;"",EOMONTH(LoanStartDate,ROW(tblLoan[[#This Row],[PMT NO]])-ROW(tblLoan[[#Headers],[PMT NO]])-2)+DAY(LoanStartDate),"")</f>
        <v/>
      </c>
      <c r="C148" s="101" t="str">
        <f>IF(tblLoan[[#This Row],[PMT NO]]&lt;&gt;"",IF(ROW()-ROW(tblLoan[[#Headers],[BEGINNING BALANCE]])=1,LoanAmount,INDEX(tblLoan[ENDING BALANCE],ROW()-ROW(tblLoan[[#Headers],[BEGINNING BALANCE]])-1)),"")</f>
        <v/>
      </c>
      <c r="D148" s="101" t="str">
        <f>IF(tblLoan[[#This Row],[PMT NO]]&lt;&gt;"",ScheduledPayment,"")</f>
        <v/>
      </c>
      <c r="E148" s="101" t="str">
        <f>IF(tblLoan[[#This Row],[PMT NO]]&lt;&gt;"",IF(tblLoan[[#This Row],[SCHEDULED PAYMENT]]+ExtraPayments&lt;tblLoan[[#This Row],[BEGINNING BALANCE]],ExtraPayments,IF(tblLoan[[#This Row],[BEGINNING BALANCE]]-tblLoan[[#This Row],[SCHEDULED PAYMENT]]&gt;0,tblLoan[[#This Row],[BEGINNING BALANCE]]-tblLoan[[#This Row],[SCHEDULED PAYMENT]],0)),"")</f>
        <v/>
      </c>
      <c r="F148" s="101" t="str">
        <f>IF(tblLoan[[#This Row],[PMT NO]]&lt;&gt;"",IF(tblLoan[[#This Row],[SCHEDULED PAYMENT]]+tblLoan[[#This Row],[EXTRA PAYMENT]]&lt;=tblLoan[[#This Row],[BEGINNING BALANCE]],tblLoan[[#This Row],[SCHEDULED PAYMENT]]+tblLoan[[#This Row],[EXTRA PAYMENT]],tblLoan[[#This Row],[BEGINNING BALANCE]]),"")</f>
        <v/>
      </c>
      <c r="G148" s="101" t="str">
        <f>IF(tblLoan[[#This Row],[PMT NO]]&lt;&gt;"",tblLoan[[#This Row],[TOTAL PAYMENT]]-tblLoan[[#This Row],[INTEREST]],"")</f>
        <v/>
      </c>
      <c r="H148" s="101" t="str">
        <f>IF(tblLoan[[#This Row],[PMT NO]]&lt;&gt;"",tblLoan[[#This Row],[BEGINNING BALANCE]]*(InterestRate/PaymentsPerYear),"")</f>
        <v/>
      </c>
      <c r="I148" s="101" t="str">
        <f>IF(tblLoan[[#This Row],[PMT NO]]&lt;&gt;"",IF(tblLoan[[#This Row],[SCHEDULED PAYMENT]]+tblLoan[[#This Row],[EXTRA PAYMENT]]&lt;=tblLoan[[#This Row],[BEGINNING BALANCE]],tblLoan[[#This Row],[BEGINNING BALANCE]]-tblLoan[[#This Row],[PRINCIPAL]],0),"")</f>
        <v/>
      </c>
      <c r="J148" s="101" t="str">
        <f>IF(tblLoan[[#This Row],[PMT NO]]&lt;&gt;"",SUM(INDEX(tblLoan[INTEREST],1,1):tblLoan[[#This Row],[INTEREST]]),"")</f>
        <v/>
      </c>
    </row>
    <row r="149" spans="1:10" x14ac:dyDescent="0.2">
      <c r="A149" s="97" t="str">
        <f>IF(LoanIsGood,IF(ROW()-ROW(tblLoan[[#Headers],[PMT NO]])&gt;ScheduledNumberOfPayments,"",ROW()-ROW(tblLoan[[#Headers],[PMT NO]])),"")</f>
        <v/>
      </c>
      <c r="B149" s="98" t="str">
        <f>IF(tblLoan[[#This Row],[PMT NO]]&lt;&gt;"",EOMONTH(LoanStartDate,ROW(tblLoan[[#This Row],[PMT NO]])-ROW(tblLoan[[#Headers],[PMT NO]])-2)+DAY(LoanStartDate),"")</f>
        <v/>
      </c>
      <c r="C149" s="101" t="str">
        <f>IF(tblLoan[[#This Row],[PMT NO]]&lt;&gt;"",IF(ROW()-ROW(tblLoan[[#Headers],[BEGINNING BALANCE]])=1,LoanAmount,INDEX(tblLoan[ENDING BALANCE],ROW()-ROW(tblLoan[[#Headers],[BEGINNING BALANCE]])-1)),"")</f>
        <v/>
      </c>
      <c r="D149" s="101" t="str">
        <f>IF(tblLoan[[#This Row],[PMT NO]]&lt;&gt;"",ScheduledPayment,"")</f>
        <v/>
      </c>
      <c r="E149" s="101" t="str">
        <f>IF(tblLoan[[#This Row],[PMT NO]]&lt;&gt;"",IF(tblLoan[[#This Row],[SCHEDULED PAYMENT]]+ExtraPayments&lt;tblLoan[[#This Row],[BEGINNING BALANCE]],ExtraPayments,IF(tblLoan[[#This Row],[BEGINNING BALANCE]]-tblLoan[[#This Row],[SCHEDULED PAYMENT]]&gt;0,tblLoan[[#This Row],[BEGINNING BALANCE]]-tblLoan[[#This Row],[SCHEDULED PAYMENT]],0)),"")</f>
        <v/>
      </c>
      <c r="F149" s="101" t="str">
        <f>IF(tblLoan[[#This Row],[PMT NO]]&lt;&gt;"",IF(tblLoan[[#This Row],[SCHEDULED PAYMENT]]+tblLoan[[#This Row],[EXTRA PAYMENT]]&lt;=tblLoan[[#This Row],[BEGINNING BALANCE]],tblLoan[[#This Row],[SCHEDULED PAYMENT]]+tblLoan[[#This Row],[EXTRA PAYMENT]],tblLoan[[#This Row],[BEGINNING BALANCE]]),"")</f>
        <v/>
      </c>
      <c r="G149" s="101" t="str">
        <f>IF(tblLoan[[#This Row],[PMT NO]]&lt;&gt;"",tblLoan[[#This Row],[TOTAL PAYMENT]]-tblLoan[[#This Row],[INTEREST]],"")</f>
        <v/>
      </c>
      <c r="H149" s="101" t="str">
        <f>IF(tblLoan[[#This Row],[PMT NO]]&lt;&gt;"",tblLoan[[#This Row],[BEGINNING BALANCE]]*(InterestRate/PaymentsPerYear),"")</f>
        <v/>
      </c>
      <c r="I149" s="101" t="str">
        <f>IF(tblLoan[[#This Row],[PMT NO]]&lt;&gt;"",IF(tblLoan[[#This Row],[SCHEDULED PAYMENT]]+tblLoan[[#This Row],[EXTRA PAYMENT]]&lt;=tblLoan[[#This Row],[BEGINNING BALANCE]],tblLoan[[#This Row],[BEGINNING BALANCE]]-tblLoan[[#This Row],[PRINCIPAL]],0),"")</f>
        <v/>
      </c>
      <c r="J149" s="101" t="str">
        <f>IF(tblLoan[[#This Row],[PMT NO]]&lt;&gt;"",SUM(INDEX(tblLoan[INTEREST],1,1):tblLoan[[#This Row],[INTEREST]]),"")</f>
        <v/>
      </c>
    </row>
    <row r="150" spans="1:10" x14ac:dyDescent="0.2">
      <c r="A150" s="97" t="str">
        <f>IF(LoanIsGood,IF(ROW()-ROW(tblLoan[[#Headers],[PMT NO]])&gt;ScheduledNumberOfPayments,"",ROW()-ROW(tblLoan[[#Headers],[PMT NO]])),"")</f>
        <v/>
      </c>
      <c r="B150" s="98" t="str">
        <f>IF(tblLoan[[#This Row],[PMT NO]]&lt;&gt;"",EOMONTH(LoanStartDate,ROW(tblLoan[[#This Row],[PMT NO]])-ROW(tblLoan[[#Headers],[PMT NO]])-2)+DAY(LoanStartDate),"")</f>
        <v/>
      </c>
      <c r="C150" s="101" t="str">
        <f>IF(tblLoan[[#This Row],[PMT NO]]&lt;&gt;"",IF(ROW()-ROW(tblLoan[[#Headers],[BEGINNING BALANCE]])=1,LoanAmount,INDEX(tblLoan[ENDING BALANCE],ROW()-ROW(tblLoan[[#Headers],[BEGINNING BALANCE]])-1)),"")</f>
        <v/>
      </c>
      <c r="D150" s="101" t="str">
        <f>IF(tblLoan[[#This Row],[PMT NO]]&lt;&gt;"",ScheduledPayment,"")</f>
        <v/>
      </c>
      <c r="E150" s="101" t="str">
        <f>IF(tblLoan[[#This Row],[PMT NO]]&lt;&gt;"",IF(tblLoan[[#This Row],[SCHEDULED PAYMENT]]+ExtraPayments&lt;tblLoan[[#This Row],[BEGINNING BALANCE]],ExtraPayments,IF(tblLoan[[#This Row],[BEGINNING BALANCE]]-tblLoan[[#This Row],[SCHEDULED PAYMENT]]&gt;0,tblLoan[[#This Row],[BEGINNING BALANCE]]-tblLoan[[#This Row],[SCHEDULED PAYMENT]],0)),"")</f>
        <v/>
      </c>
      <c r="F150" s="101" t="str">
        <f>IF(tblLoan[[#This Row],[PMT NO]]&lt;&gt;"",IF(tblLoan[[#This Row],[SCHEDULED PAYMENT]]+tblLoan[[#This Row],[EXTRA PAYMENT]]&lt;=tblLoan[[#This Row],[BEGINNING BALANCE]],tblLoan[[#This Row],[SCHEDULED PAYMENT]]+tblLoan[[#This Row],[EXTRA PAYMENT]],tblLoan[[#This Row],[BEGINNING BALANCE]]),"")</f>
        <v/>
      </c>
      <c r="G150" s="101" t="str">
        <f>IF(tblLoan[[#This Row],[PMT NO]]&lt;&gt;"",tblLoan[[#This Row],[TOTAL PAYMENT]]-tblLoan[[#This Row],[INTEREST]],"")</f>
        <v/>
      </c>
      <c r="H150" s="101" t="str">
        <f>IF(tblLoan[[#This Row],[PMT NO]]&lt;&gt;"",tblLoan[[#This Row],[BEGINNING BALANCE]]*(InterestRate/PaymentsPerYear),"")</f>
        <v/>
      </c>
      <c r="I150" s="101" t="str">
        <f>IF(tblLoan[[#This Row],[PMT NO]]&lt;&gt;"",IF(tblLoan[[#This Row],[SCHEDULED PAYMENT]]+tblLoan[[#This Row],[EXTRA PAYMENT]]&lt;=tblLoan[[#This Row],[BEGINNING BALANCE]],tblLoan[[#This Row],[BEGINNING BALANCE]]-tblLoan[[#This Row],[PRINCIPAL]],0),"")</f>
        <v/>
      </c>
      <c r="J150" s="101" t="str">
        <f>IF(tblLoan[[#This Row],[PMT NO]]&lt;&gt;"",SUM(INDEX(tblLoan[INTEREST],1,1):tblLoan[[#This Row],[INTEREST]]),"")</f>
        <v/>
      </c>
    </row>
    <row r="151" spans="1:10" x14ac:dyDescent="0.2">
      <c r="A151" s="97" t="str">
        <f>IF(LoanIsGood,IF(ROW()-ROW(tblLoan[[#Headers],[PMT NO]])&gt;ScheduledNumberOfPayments,"",ROW()-ROW(tblLoan[[#Headers],[PMT NO]])),"")</f>
        <v/>
      </c>
      <c r="B151" s="98" t="str">
        <f>IF(tblLoan[[#This Row],[PMT NO]]&lt;&gt;"",EOMONTH(LoanStartDate,ROW(tblLoan[[#This Row],[PMT NO]])-ROW(tblLoan[[#Headers],[PMT NO]])-2)+DAY(LoanStartDate),"")</f>
        <v/>
      </c>
      <c r="C151" s="101" t="str">
        <f>IF(tblLoan[[#This Row],[PMT NO]]&lt;&gt;"",IF(ROW()-ROW(tblLoan[[#Headers],[BEGINNING BALANCE]])=1,LoanAmount,INDEX(tblLoan[ENDING BALANCE],ROW()-ROW(tblLoan[[#Headers],[BEGINNING BALANCE]])-1)),"")</f>
        <v/>
      </c>
      <c r="D151" s="101" t="str">
        <f>IF(tblLoan[[#This Row],[PMT NO]]&lt;&gt;"",ScheduledPayment,"")</f>
        <v/>
      </c>
      <c r="E151" s="101" t="str">
        <f>IF(tblLoan[[#This Row],[PMT NO]]&lt;&gt;"",IF(tblLoan[[#This Row],[SCHEDULED PAYMENT]]+ExtraPayments&lt;tblLoan[[#This Row],[BEGINNING BALANCE]],ExtraPayments,IF(tblLoan[[#This Row],[BEGINNING BALANCE]]-tblLoan[[#This Row],[SCHEDULED PAYMENT]]&gt;0,tblLoan[[#This Row],[BEGINNING BALANCE]]-tblLoan[[#This Row],[SCHEDULED PAYMENT]],0)),"")</f>
        <v/>
      </c>
      <c r="F151" s="101" t="str">
        <f>IF(tblLoan[[#This Row],[PMT NO]]&lt;&gt;"",IF(tblLoan[[#This Row],[SCHEDULED PAYMENT]]+tblLoan[[#This Row],[EXTRA PAYMENT]]&lt;=tblLoan[[#This Row],[BEGINNING BALANCE]],tblLoan[[#This Row],[SCHEDULED PAYMENT]]+tblLoan[[#This Row],[EXTRA PAYMENT]],tblLoan[[#This Row],[BEGINNING BALANCE]]),"")</f>
        <v/>
      </c>
      <c r="G151" s="101" t="str">
        <f>IF(tblLoan[[#This Row],[PMT NO]]&lt;&gt;"",tblLoan[[#This Row],[TOTAL PAYMENT]]-tblLoan[[#This Row],[INTEREST]],"")</f>
        <v/>
      </c>
      <c r="H151" s="101" t="str">
        <f>IF(tblLoan[[#This Row],[PMT NO]]&lt;&gt;"",tblLoan[[#This Row],[BEGINNING BALANCE]]*(InterestRate/PaymentsPerYear),"")</f>
        <v/>
      </c>
      <c r="I151" s="101" t="str">
        <f>IF(tblLoan[[#This Row],[PMT NO]]&lt;&gt;"",IF(tblLoan[[#This Row],[SCHEDULED PAYMENT]]+tblLoan[[#This Row],[EXTRA PAYMENT]]&lt;=tblLoan[[#This Row],[BEGINNING BALANCE]],tblLoan[[#This Row],[BEGINNING BALANCE]]-tblLoan[[#This Row],[PRINCIPAL]],0),"")</f>
        <v/>
      </c>
      <c r="J151" s="101" t="str">
        <f>IF(tblLoan[[#This Row],[PMT NO]]&lt;&gt;"",SUM(INDEX(tblLoan[INTEREST],1,1):tblLoan[[#This Row],[INTEREST]]),"")</f>
        <v/>
      </c>
    </row>
    <row r="152" spans="1:10" x14ac:dyDescent="0.2">
      <c r="A152" s="97" t="str">
        <f>IF(LoanIsGood,IF(ROW()-ROW(tblLoan[[#Headers],[PMT NO]])&gt;ScheduledNumberOfPayments,"",ROW()-ROW(tblLoan[[#Headers],[PMT NO]])),"")</f>
        <v/>
      </c>
      <c r="B152" s="98" t="str">
        <f>IF(tblLoan[[#This Row],[PMT NO]]&lt;&gt;"",EOMONTH(LoanStartDate,ROW(tblLoan[[#This Row],[PMT NO]])-ROW(tblLoan[[#Headers],[PMT NO]])-2)+DAY(LoanStartDate),"")</f>
        <v/>
      </c>
      <c r="C152" s="101" t="str">
        <f>IF(tblLoan[[#This Row],[PMT NO]]&lt;&gt;"",IF(ROW()-ROW(tblLoan[[#Headers],[BEGINNING BALANCE]])=1,LoanAmount,INDEX(tblLoan[ENDING BALANCE],ROW()-ROW(tblLoan[[#Headers],[BEGINNING BALANCE]])-1)),"")</f>
        <v/>
      </c>
      <c r="D152" s="101" t="str">
        <f>IF(tblLoan[[#This Row],[PMT NO]]&lt;&gt;"",ScheduledPayment,"")</f>
        <v/>
      </c>
      <c r="E152" s="101" t="str">
        <f>IF(tblLoan[[#This Row],[PMT NO]]&lt;&gt;"",IF(tblLoan[[#This Row],[SCHEDULED PAYMENT]]+ExtraPayments&lt;tblLoan[[#This Row],[BEGINNING BALANCE]],ExtraPayments,IF(tblLoan[[#This Row],[BEGINNING BALANCE]]-tblLoan[[#This Row],[SCHEDULED PAYMENT]]&gt;0,tblLoan[[#This Row],[BEGINNING BALANCE]]-tblLoan[[#This Row],[SCHEDULED PAYMENT]],0)),"")</f>
        <v/>
      </c>
      <c r="F152" s="101" t="str">
        <f>IF(tblLoan[[#This Row],[PMT NO]]&lt;&gt;"",IF(tblLoan[[#This Row],[SCHEDULED PAYMENT]]+tblLoan[[#This Row],[EXTRA PAYMENT]]&lt;=tblLoan[[#This Row],[BEGINNING BALANCE]],tblLoan[[#This Row],[SCHEDULED PAYMENT]]+tblLoan[[#This Row],[EXTRA PAYMENT]],tblLoan[[#This Row],[BEGINNING BALANCE]]),"")</f>
        <v/>
      </c>
      <c r="G152" s="101" t="str">
        <f>IF(tblLoan[[#This Row],[PMT NO]]&lt;&gt;"",tblLoan[[#This Row],[TOTAL PAYMENT]]-tblLoan[[#This Row],[INTEREST]],"")</f>
        <v/>
      </c>
      <c r="H152" s="101" t="str">
        <f>IF(tblLoan[[#This Row],[PMT NO]]&lt;&gt;"",tblLoan[[#This Row],[BEGINNING BALANCE]]*(InterestRate/PaymentsPerYear),"")</f>
        <v/>
      </c>
      <c r="I152" s="101" t="str">
        <f>IF(tblLoan[[#This Row],[PMT NO]]&lt;&gt;"",IF(tblLoan[[#This Row],[SCHEDULED PAYMENT]]+tblLoan[[#This Row],[EXTRA PAYMENT]]&lt;=tblLoan[[#This Row],[BEGINNING BALANCE]],tblLoan[[#This Row],[BEGINNING BALANCE]]-tblLoan[[#This Row],[PRINCIPAL]],0),"")</f>
        <v/>
      </c>
      <c r="J152" s="101" t="str">
        <f>IF(tblLoan[[#This Row],[PMT NO]]&lt;&gt;"",SUM(INDEX(tblLoan[INTEREST],1,1):tblLoan[[#This Row],[INTEREST]]),"")</f>
        <v/>
      </c>
    </row>
    <row r="153" spans="1:10" x14ac:dyDescent="0.2">
      <c r="A153" s="97" t="str">
        <f>IF(LoanIsGood,IF(ROW()-ROW(tblLoan[[#Headers],[PMT NO]])&gt;ScheduledNumberOfPayments,"",ROW()-ROW(tblLoan[[#Headers],[PMT NO]])),"")</f>
        <v/>
      </c>
      <c r="B153" s="98" t="str">
        <f>IF(tblLoan[[#This Row],[PMT NO]]&lt;&gt;"",EOMONTH(LoanStartDate,ROW(tblLoan[[#This Row],[PMT NO]])-ROW(tblLoan[[#Headers],[PMT NO]])-2)+DAY(LoanStartDate),"")</f>
        <v/>
      </c>
      <c r="C153" s="101" t="str">
        <f>IF(tblLoan[[#This Row],[PMT NO]]&lt;&gt;"",IF(ROW()-ROW(tblLoan[[#Headers],[BEGINNING BALANCE]])=1,LoanAmount,INDEX(tblLoan[ENDING BALANCE],ROW()-ROW(tblLoan[[#Headers],[BEGINNING BALANCE]])-1)),"")</f>
        <v/>
      </c>
      <c r="D153" s="101" t="str">
        <f>IF(tblLoan[[#This Row],[PMT NO]]&lt;&gt;"",ScheduledPayment,"")</f>
        <v/>
      </c>
      <c r="E153" s="101" t="str">
        <f>IF(tblLoan[[#This Row],[PMT NO]]&lt;&gt;"",IF(tblLoan[[#This Row],[SCHEDULED PAYMENT]]+ExtraPayments&lt;tblLoan[[#This Row],[BEGINNING BALANCE]],ExtraPayments,IF(tblLoan[[#This Row],[BEGINNING BALANCE]]-tblLoan[[#This Row],[SCHEDULED PAYMENT]]&gt;0,tblLoan[[#This Row],[BEGINNING BALANCE]]-tblLoan[[#This Row],[SCHEDULED PAYMENT]],0)),"")</f>
        <v/>
      </c>
      <c r="F153" s="101" t="str">
        <f>IF(tblLoan[[#This Row],[PMT NO]]&lt;&gt;"",IF(tblLoan[[#This Row],[SCHEDULED PAYMENT]]+tblLoan[[#This Row],[EXTRA PAYMENT]]&lt;=tblLoan[[#This Row],[BEGINNING BALANCE]],tblLoan[[#This Row],[SCHEDULED PAYMENT]]+tblLoan[[#This Row],[EXTRA PAYMENT]],tblLoan[[#This Row],[BEGINNING BALANCE]]),"")</f>
        <v/>
      </c>
      <c r="G153" s="101" t="str">
        <f>IF(tblLoan[[#This Row],[PMT NO]]&lt;&gt;"",tblLoan[[#This Row],[TOTAL PAYMENT]]-tblLoan[[#This Row],[INTEREST]],"")</f>
        <v/>
      </c>
      <c r="H153" s="101" t="str">
        <f>IF(tblLoan[[#This Row],[PMT NO]]&lt;&gt;"",tblLoan[[#This Row],[BEGINNING BALANCE]]*(InterestRate/PaymentsPerYear),"")</f>
        <v/>
      </c>
      <c r="I153" s="101" t="str">
        <f>IF(tblLoan[[#This Row],[PMT NO]]&lt;&gt;"",IF(tblLoan[[#This Row],[SCHEDULED PAYMENT]]+tblLoan[[#This Row],[EXTRA PAYMENT]]&lt;=tblLoan[[#This Row],[BEGINNING BALANCE]],tblLoan[[#This Row],[BEGINNING BALANCE]]-tblLoan[[#This Row],[PRINCIPAL]],0),"")</f>
        <v/>
      </c>
      <c r="J153" s="101" t="str">
        <f>IF(tblLoan[[#This Row],[PMT NO]]&lt;&gt;"",SUM(INDEX(tblLoan[INTEREST],1,1):tblLoan[[#This Row],[INTEREST]]),"")</f>
        <v/>
      </c>
    </row>
    <row r="154" spans="1:10" x14ac:dyDescent="0.2">
      <c r="A154" s="97" t="str">
        <f>IF(LoanIsGood,IF(ROW()-ROW(tblLoan[[#Headers],[PMT NO]])&gt;ScheduledNumberOfPayments,"",ROW()-ROW(tblLoan[[#Headers],[PMT NO]])),"")</f>
        <v/>
      </c>
      <c r="B154" s="98" t="str">
        <f>IF(tblLoan[[#This Row],[PMT NO]]&lt;&gt;"",EOMONTH(LoanStartDate,ROW(tblLoan[[#This Row],[PMT NO]])-ROW(tblLoan[[#Headers],[PMT NO]])-2)+DAY(LoanStartDate),"")</f>
        <v/>
      </c>
      <c r="C154" s="101" t="str">
        <f>IF(tblLoan[[#This Row],[PMT NO]]&lt;&gt;"",IF(ROW()-ROW(tblLoan[[#Headers],[BEGINNING BALANCE]])=1,LoanAmount,INDEX(tblLoan[ENDING BALANCE],ROW()-ROW(tblLoan[[#Headers],[BEGINNING BALANCE]])-1)),"")</f>
        <v/>
      </c>
      <c r="D154" s="101" t="str">
        <f>IF(tblLoan[[#This Row],[PMT NO]]&lt;&gt;"",ScheduledPayment,"")</f>
        <v/>
      </c>
      <c r="E154" s="101" t="str">
        <f>IF(tblLoan[[#This Row],[PMT NO]]&lt;&gt;"",IF(tblLoan[[#This Row],[SCHEDULED PAYMENT]]+ExtraPayments&lt;tblLoan[[#This Row],[BEGINNING BALANCE]],ExtraPayments,IF(tblLoan[[#This Row],[BEGINNING BALANCE]]-tblLoan[[#This Row],[SCHEDULED PAYMENT]]&gt;0,tblLoan[[#This Row],[BEGINNING BALANCE]]-tblLoan[[#This Row],[SCHEDULED PAYMENT]],0)),"")</f>
        <v/>
      </c>
      <c r="F154" s="101" t="str">
        <f>IF(tblLoan[[#This Row],[PMT NO]]&lt;&gt;"",IF(tblLoan[[#This Row],[SCHEDULED PAYMENT]]+tblLoan[[#This Row],[EXTRA PAYMENT]]&lt;=tblLoan[[#This Row],[BEGINNING BALANCE]],tblLoan[[#This Row],[SCHEDULED PAYMENT]]+tblLoan[[#This Row],[EXTRA PAYMENT]],tblLoan[[#This Row],[BEGINNING BALANCE]]),"")</f>
        <v/>
      </c>
      <c r="G154" s="101" t="str">
        <f>IF(tblLoan[[#This Row],[PMT NO]]&lt;&gt;"",tblLoan[[#This Row],[TOTAL PAYMENT]]-tblLoan[[#This Row],[INTEREST]],"")</f>
        <v/>
      </c>
      <c r="H154" s="101" t="str">
        <f>IF(tblLoan[[#This Row],[PMT NO]]&lt;&gt;"",tblLoan[[#This Row],[BEGINNING BALANCE]]*(InterestRate/PaymentsPerYear),"")</f>
        <v/>
      </c>
      <c r="I154" s="101" t="str">
        <f>IF(tblLoan[[#This Row],[PMT NO]]&lt;&gt;"",IF(tblLoan[[#This Row],[SCHEDULED PAYMENT]]+tblLoan[[#This Row],[EXTRA PAYMENT]]&lt;=tblLoan[[#This Row],[BEGINNING BALANCE]],tblLoan[[#This Row],[BEGINNING BALANCE]]-tblLoan[[#This Row],[PRINCIPAL]],0),"")</f>
        <v/>
      </c>
      <c r="J154" s="101" t="str">
        <f>IF(tblLoan[[#This Row],[PMT NO]]&lt;&gt;"",SUM(INDEX(tblLoan[INTEREST],1,1):tblLoan[[#This Row],[INTEREST]]),"")</f>
        <v/>
      </c>
    </row>
    <row r="155" spans="1:10" x14ac:dyDescent="0.2">
      <c r="A155" s="97" t="str">
        <f>IF(LoanIsGood,IF(ROW()-ROW(tblLoan[[#Headers],[PMT NO]])&gt;ScheduledNumberOfPayments,"",ROW()-ROW(tblLoan[[#Headers],[PMT NO]])),"")</f>
        <v/>
      </c>
      <c r="B155" s="98" t="str">
        <f>IF(tblLoan[[#This Row],[PMT NO]]&lt;&gt;"",EOMONTH(LoanStartDate,ROW(tblLoan[[#This Row],[PMT NO]])-ROW(tblLoan[[#Headers],[PMT NO]])-2)+DAY(LoanStartDate),"")</f>
        <v/>
      </c>
      <c r="C155" s="101" t="str">
        <f>IF(tblLoan[[#This Row],[PMT NO]]&lt;&gt;"",IF(ROW()-ROW(tblLoan[[#Headers],[BEGINNING BALANCE]])=1,LoanAmount,INDEX(tblLoan[ENDING BALANCE],ROW()-ROW(tblLoan[[#Headers],[BEGINNING BALANCE]])-1)),"")</f>
        <v/>
      </c>
      <c r="D155" s="101" t="str">
        <f>IF(tblLoan[[#This Row],[PMT NO]]&lt;&gt;"",ScheduledPayment,"")</f>
        <v/>
      </c>
      <c r="E155" s="101" t="str">
        <f>IF(tblLoan[[#This Row],[PMT NO]]&lt;&gt;"",IF(tblLoan[[#This Row],[SCHEDULED PAYMENT]]+ExtraPayments&lt;tblLoan[[#This Row],[BEGINNING BALANCE]],ExtraPayments,IF(tblLoan[[#This Row],[BEGINNING BALANCE]]-tblLoan[[#This Row],[SCHEDULED PAYMENT]]&gt;0,tblLoan[[#This Row],[BEGINNING BALANCE]]-tblLoan[[#This Row],[SCHEDULED PAYMENT]],0)),"")</f>
        <v/>
      </c>
      <c r="F155" s="101" t="str">
        <f>IF(tblLoan[[#This Row],[PMT NO]]&lt;&gt;"",IF(tblLoan[[#This Row],[SCHEDULED PAYMENT]]+tblLoan[[#This Row],[EXTRA PAYMENT]]&lt;=tblLoan[[#This Row],[BEGINNING BALANCE]],tblLoan[[#This Row],[SCHEDULED PAYMENT]]+tblLoan[[#This Row],[EXTRA PAYMENT]],tblLoan[[#This Row],[BEGINNING BALANCE]]),"")</f>
        <v/>
      </c>
      <c r="G155" s="101" t="str">
        <f>IF(tblLoan[[#This Row],[PMT NO]]&lt;&gt;"",tblLoan[[#This Row],[TOTAL PAYMENT]]-tblLoan[[#This Row],[INTEREST]],"")</f>
        <v/>
      </c>
      <c r="H155" s="101" t="str">
        <f>IF(tblLoan[[#This Row],[PMT NO]]&lt;&gt;"",tblLoan[[#This Row],[BEGINNING BALANCE]]*(InterestRate/PaymentsPerYear),"")</f>
        <v/>
      </c>
      <c r="I155" s="101" t="str">
        <f>IF(tblLoan[[#This Row],[PMT NO]]&lt;&gt;"",IF(tblLoan[[#This Row],[SCHEDULED PAYMENT]]+tblLoan[[#This Row],[EXTRA PAYMENT]]&lt;=tblLoan[[#This Row],[BEGINNING BALANCE]],tblLoan[[#This Row],[BEGINNING BALANCE]]-tblLoan[[#This Row],[PRINCIPAL]],0),"")</f>
        <v/>
      </c>
      <c r="J155" s="101" t="str">
        <f>IF(tblLoan[[#This Row],[PMT NO]]&lt;&gt;"",SUM(INDEX(tblLoan[INTEREST],1,1):tblLoan[[#This Row],[INTEREST]]),"")</f>
        <v/>
      </c>
    </row>
    <row r="156" spans="1:10" x14ac:dyDescent="0.2">
      <c r="A156" s="97" t="str">
        <f>IF(LoanIsGood,IF(ROW()-ROW(tblLoan[[#Headers],[PMT NO]])&gt;ScheduledNumberOfPayments,"",ROW()-ROW(tblLoan[[#Headers],[PMT NO]])),"")</f>
        <v/>
      </c>
      <c r="B156" s="98" t="str">
        <f>IF(tblLoan[[#This Row],[PMT NO]]&lt;&gt;"",EOMONTH(LoanStartDate,ROW(tblLoan[[#This Row],[PMT NO]])-ROW(tblLoan[[#Headers],[PMT NO]])-2)+DAY(LoanStartDate),"")</f>
        <v/>
      </c>
      <c r="C156" s="101" t="str">
        <f>IF(tblLoan[[#This Row],[PMT NO]]&lt;&gt;"",IF(ROW()-ROW(tblLoan[[#Headers],[BEGINNING BALANCE]])=1,LoanAmount,INDEX(tblLoan[ENDING BALANCE],ROW()-ROW(tblLoan[[#Headers],[BEGINNING BALANCE]])-1)),"")</f>
        <v/>
      </c>
      <c r="D156" s="101" t="str">
        <f>IF(tblLoan[[#This Row],[PMT NO]]&lt;&gt;"",ScheduledPayment,"")</f>
        <v/>
      </c>
      <c r="E156" s="101" t="str">
        <f>IF(tblLoan[[#This Row],[PMT NO]]&lt;&gt;"",IF(tblLoan[[#This Row],[SCHEDULED PAYMENT]]+ExtraPayments&lt;tblLoan[[#This Row],[BEGINNING BALANCE]],ExtraPayments,IF(tblLoan[[#This Row],[BEGINNING BALANCE]]-tblLoan[[#This Row],[SCHEDULED PAYMENT]]&gt;0,tblLoan[[#This Row],[BEGINNING BALANCE]]-tblLoan[[#This Row],[SCHEDULED PAYMENT]],0)),"")</f>
        <v/>
      </c>
      <c r="F156" s="101" t="str">
        <f>IF(tblLoan[[#This Row],[PMT NO]]&lt;&gt;"",IF(tblLoan[[#This Row],[SCHEDULED PAYMENT]]+tblLoan[[#This Row],[EXTRA PAYMENT]]&lt;=tblLoan[[#This Row],[BEGINNING BALANCE]],tblLoan[[#This Row],[SCHEDULED PAYMENT]]+tblLoan[[#This Row],[EXTRA PAYMENT]],tblLoan[[#This Row],[BEGINNING BALANCE]]),"")</f>
        <v/>
      </c>
      <c r="G156" s="101" t="str">
        <f>IF(tblLoan[[#This Row],[PMT NO]]&lt;&gt;"",tblLoan[[#This Row],[TOTAL PAYMENT]]-tblLoan[[#This Row],[INTEREST]],"")</f>
        <v/>
      </c>
      <c r="H156" s="101" t="str">
        <f>IF(tblLoan[[#This Row],[PMT NO]]&lt;&gt;"",tblLoan[[#This Row],[BEGINNING BALANCE]]*(InterestRate/PaymentsPerYear),"")</f>
        <v/>
      </c>
      <c r="I156" s="101" t="str">
        <f>IF(tblLoan[[#This Row],[PMT NO]]&lt;&gt;"",IF(tblLoan[[#This Row],[SCHEDULED PAYMENT]]+tblLoan[[#This Row],[EXTRA PAYMENT]]&lt;=tblLoan[[#This Row],[BEGINNING BALANCE]],tblLoan[[#This Row],[BEGINNING BALANCE]]-tblLoan[[#This Row],[PRINCIPAL]],0),"")</f>
        <v/>
      </c>
      <c r="J156" s="101" t="str">
        <f>IF(tblLoan[[#This Row],[PMT NO]]&lt;&gt;"",SUM(INDEX(tblLoan[INTEREST],1,1):tblLoan[[#This Row],[INTEREST]]),"")</f>
        <v/>
      </c>
    </row>
    <row r="157" spans="1:10" x14ac:dyDescent="0.2">
      <c r="A157" s="97" t="str">
        <f>IF(LoanIsGood,IF(ROW()-ROW(tblLoan[[#Headers],[PMT NO]])&gt;ScheduledNumberOfPayments,"",ROW()-ROW(tblLoan[[#Headers],[PMT NO]])),"")</f>
        <v/>
      </c>
      <c r="B157" s="98" t="str">
        <f>IF(tblLoan[[#This Row],[PMT NO]]&lt;&gt;"",EOMONTH(LoanStartDate,ROW(tblLoan[[#This Row],[PMT NO]])-ROW(tblLoan[[#Headers],[PMT NO]])-2)+DAY(LoanStartDate),"")</f>
        <v/>
      </c>
      <c r="C157" s="101" t="str">
        <f>IF(tblLoan[[#This Row],[PMT NO]]&lt;&gt;"",IF(ROW()-ROW(tblLoan[[#Headers],[BEGINNING BALANCE]])=1,LoanAmount,INDEX(tblLoan[ENDING BALANCE],ROW()-ROW(tblLoan[[#Headers],[BEGINNING BALANCE]])-1)),"")</f>
        <v/>
      </c>
      <c r="D157" s="101" t="str">
        <f>IF(tblLoan[[#This Row],[PMT NO]]&lt;&gt;"",ScheduledPayment,"")</f>
        <v/>
      </c>
      <c r="E157" s="101" t="str">
        <f>IF(tblLoan[[#This Row],[PMT NO]]&lt;&gt;"",IF(tblLoan[[#This Row],[SCHEDULED PAYMENT]]+ExtraPayments&lt;tblLoan[[#This Row],[BEGINNING BALANCE]],ExtraPayments,IF(tblLoan[[#This Row],[BEGINNING BALANCE]]-tblLoan[[#This Row],[SCHEDULED PAYMENT]]&gt;0,tblLoan[[#This Row],[BEGINNING BALANCE]]-tblLoan[[#This Row],[SCHEDULED PAYMENT]],0)),"")</f>
        <v/>
      </c>
      <c r="F157" s="101" t="str">
        <f>IF(tblLoan[[#This Row],[PMT NO]]&lt;&gt;"",IF(tblLoan[[#This Row],[SCHEDULED PAYMENT]]+tblLoan[[#This Row],[EXTRA PAYMENT]]&lt;=tblLoan[[#This Row],[BEGINNING BALANCE]],tblLoan[[#This Row],[SCHEDULED PAYMENT]]+tblLoan[[#This Row],[EXTRA PAYMENT]],tblLoan[[#This Row],[BEGINNING BALANCE]]),"")</f>
        <v/>
      </c>
      <c r="G157" s="101" t="str">
        <f>IF(tblLoan[[#This Row],[PMT NO]]&lt;&gt;"",tblLoan[[#This Row],[TOTAL PAYMENT]]-tblLoan[[#This Row],[INTEREST]],"")</f>
        <v/>
      </c>
      <c r="H157" s="101" t="str">
        <f>IF(tblLoan[[#This Row],[PMT NO]]&lt;&gt;"",tblLoan[[#This Row],[BEGINNING BALANCE]]*(InterestRate/PaymentsPerYear),"")</f>
        <v/>
      </c>
      <c r="I157" s="101" t="str">
        <f>IF(tblLoan[[#This Row],[PMT NO]]&lt;&gt;"",IF(tblLoan[[#This Row],[SCHEDULED PAYMENT]]+tblLoan[[#This Row],[EXTRA PAYMENT]]&lt;=tblLoan[[#This Row],[BEGINNING BALANCE]],tblLoan[[#This Row],[BEGINNING BALANCE]]-tblLoan[[#This Row],[PRINCIPAL]],0),"")</f>
        <v/>
      </c>
      <c r="J157" s="101" t="str">
        <f>IF(tblLoan[[#This Row],[PMT NO]]&lt;&gt;"",SUM(INDEX(tblLoan[INTEREST],1,1):tblLoan[[#This Row],[INTEREST]]),"")</f>
        <v/>
      </c>
    </row>
    <row r="158" spans="1:10" x14ac:dyDescent="0.2">
      <c r="A158" s="97" t="str">
        <f>IF(LoanIsGood,IF(ROW()-ROW(tblLoan[[#Headers],[PMT NO]])&gt;ScheduledNumberOfPayments,"",ROW()-ROW(tblLoan[[#Headers],[PMT NO]])),"")</f>
        <v/>
      </c>
      <c r="B158" s="98" t="str">
        <f>IF(tblLoan[[#This Row],[PMT NO]]&lt;&gt;"",EOMONTH(LoanStartDate,ROW(tblLoan[[#This Row],[PMT NO]])-ROW(tblLoan[[#Headers],[PMT NO]])-2)+DAY(LoanStartDate),"")</f>
        <v/>
      </c>
      <c r="C158" s="101" t="str">
        <f>IF(tblLoan[[#This Row],[PMT NO]]&lt;&gt;"",IF(ROW()-ROW(tblLoan[[#Headers],[BEGINNING BALANCE]])=1,LoanAmount,INDEX(tblLoan[ENDING BALANCE],ROW()-ROW(tblLoan[[#Headers],[BEGINNING BALANCE]])-1)),"")</f>
        <v/>
      </c>
      <c r="D158" s="101" t="str">
        <f>IF(tblLoan[[#This Row],[PMT NO]]&lt;&gt;"",ScheduledPayment,"")</f>
        <v/>
      </c>
      <c r="E158" s="101" t="str">
        <f>IF(tblLoan[[#This Row],[PMT NO]]&lt;&gt;"",IF(tblLoan[[#This Row],[SCHEDULED PAYMENT]]+ExtraPayments&lt;tblLoan[[#This Row],[BEGINNING BALANCE]],ExtraPayments,IF(tblLoan[[#This Row],[BEGINNING BALANCE]]-tblLoan[[#This Row],[SCHEDULED PAYMENT]]&gt;0,tblLoan[[#This Row],[BEGINNING BALANCE]]-tblLoan[[#This Row],[SCHEDULED PAYMENT]],0)),"")</f>
        <v/>
      </c>
      <c r="F158" s="101" t="str">
        <f>IF(tblLoan[[#This Row],[PMT NO]]&lt;&gt;"",IF(tblLoan[[#This Row],[SCHEDULED PAYMENT]]+tblLoan[[#This Row],[EXTRA PAYMENT]]&lt;=tblLoan[[#This Row],[BEGINNING BALANCE]],tblLoan[[#This Row],[SCHEDULED PAYMENT]]+tblLoan[[#This Row],[EXTRA PAYMENT]],tblLoan[[#This Row],[BEGINNING BALANCE]]),"")</f>
        <v/>
      </c>
      <c r="G158" s="101" t="str">
        <f>IF(tblLoan[[#This Row],[PMT NO]]&lt;&gt;"",tblLoan[[#This Row],[TOTAL PAYMENT]]-tblLoan[[#This Row],[INTEREST]],"")</f>
        <v/>
      </c>
      <c r="H158" s="101" t="str">
        <f>IF(tblLoan[[#This Row],[PMT NO]]&lt;&gt;"",tblLoan[[#This Row],[BEGINNING BALANCE]]*(InterestRate/PaymentsPerYear),"")</f>
        <v/>
      </c>
      <c r="I158" s="101" t="str">
        <f>IF(tblLoan[[#This Row],[PMT NO]]&lt;&gt;"",IF(tblLoan[[#This Row],[SCHEDULED PAYMENT]]+tblLoan[[#This Row],[EXTRA PAYMENT]]&lt;=tblLoan[[#This Row],[BEGINNING BALANCE]],tblLoan[[#This Row],[BEGINNING BALANCE]]-tblLoan[[#This Row],[PRINCIPAL]],0),"")</f>
        <v/>
      </c>
      <c r="J158" s="101" t="str">
        <f>IF(tblLoan[[#This Row],[PMT NO]]&lt;&gt;"",SUM(INDEX(tblLoan[INTEREST],1,1):tblLoan[[#This Row],[INTEREST]]),"")</f>
        <v/>
      </c>
    </row>
    <row r="159" spans="1:10" x14ac:dyDescent="0.2">
      <c r="A159" s="97" t="str">
        <f>IF(LoanIsGood,IF(ROW()-ROW(tblLoan[[#Headers],[PMT NO]])&gt;ScheduledNumberOfPayments,"",ROW()-ROW(tblLoan[[#Headers],[PMT NO]])),"")</f>
        <v/>
      </c>
      <c r="B159" s="98" t="str">
        <f>IF(tblLoan[[#This Row],[PMT NO]]&lt;&gt;"",EOMONTH(LoanStartDate,ROW(tblLoan[[#This Row],[PMT NO]])-ROW(tblLoan[[#Headers],[PMT NO]])-2)+DAY(LoanStartDate),"")</f>
        <v/>
      </c>
      <c r="C159" s="101" t="str">
        <f>IF(tblLoan[[#This Row],[PMT NO]]&lt;&gt;"",IF(ROW()-ROW(tblLoan[[#Headers],[BEGINNING BALANCE]])=1,LoanAmount,INDEX(tblLoan[ENDING BALANCE],ROW()-ROW(tblLoan[[#Headers],[BEGINNING BALANCE]])-1)),"")</f>
        <v/>
      </c>
      <c r="D159" s="101" t="str">
        <f>IF(tblLoan[[#This Row],[PMT NO]]&lt;&gt;"",ScheduledPayment,"")</f>
        <v/>
      </c>
      <c r="E159" s="101" t="str">
        <f>IF(tblLoan[[#This Row],[PMT NO]]&lt;&gt;"",IF(tblLoan[[#This Row],[SCHEDULED PAYMENT]]+ExtraPayments&lt;tblLoan[[#This Row],[BEGINNING BALANCE]],ExtraPayments,IF(tblLoan[[#This Row],[BEGINNING BALANCE]]-tblLoan[[#This Row],[SCHEDULED PAYMENT]]&gt;0,tblLoan[[#This Row],[BEGINNING BALANCE]]-tblLoan[[#This Row],[SCHEDULED PAYMENT]],0)),"")</f>
        <v/>
      </c>
      <c r="F159" s="101" t="str">
        <f>IF(tblLoan[[#This Row],[PMT NO]]&lt;&gt;"",IF(tblLoan[[#This Row],[SCHEDULED PAYMENT]]+tblLoan[[#This Row],[EXTRA PAYMENT]]&lt;=tblLoan[[#This Row],[BEGINNING BALANCE]],tblLoan[[#This Row],[SCHEDULED PAYMENT]]+tblLoan[[#This Row],[EXTRA PAYMENT]],tblLoan[[#This Row],[BEGINNING BALANCE]]),"")</f>
        <v/>
      </c>
      <c r="G159" s="101" t="str">
        <f>IF(tblLoan[[#This Row],[PMT NO]]&lt;&gt;"",tblLoan[[#This Row],[TOTAL PAYMENT]]-tblLoan[[#This Row],[INTEREST]],"")</f>
        <v/>
      </c>
      <c r="H159" s="101" t="str">
        <f>IF(tblLoan[[#This Row],[PMT NO]]&lt;&gt;"",tblLoan[[#This Row],[BEGINNING BALANCE]]*(InterestRate/PaymentsPerYear),"")</f>
        <v/>
      </c>
      <c r="I159" s="101" t="str">
        <f>IF(tblLoan[[#This Row],[PMT NO]]&lt;&gt;"",IF(tblLoan[[#This Row],[SCHEDULED PAYMENT]]+tblLoan[[#This Row],[EXTRA PAYMENT]]&lt;=tblLoan[[#This Row],[BEGINNING BALANCE]],tblLoan[[#This Row],[BEGINNING BALANCE]]-tblLoan[[#This Row],[PRINCIPAL]],0),"")</f>
        <v/>
      </c>
      <c r="J159" s="101" t="str">
        <f>IF(tblLoan[[#This Row],[PMT NO]]&lt;&gt;"",SUM(INDEX(tblLoan[INTEREST],1,1):tblLoan[[#This Row],[INTEREST]]),"")</f>
        <v/>
      </c>
    </row>
    <row r="160" spans="1:10" x14ac:dyDescent="0.2">
      <c r="A160" s="97" t="str">
        <f>IF(LoanIsGood,IF(ROW()-ROW(tblLoan[[#Headers],[PMT NO]])&gt;ScheduledNumberOfPayments,"",ROW()-ROW(tblLoan[[#Headers],[PMT NO]])),"")</f>
        <v/>
      </c>
      <c r="B160" s="98" t="str">
        <f>IF(tblLoan[[#This Row],[PMT NO]]&lt;&gt;"",EOMONTH(LoanStartDate,ROW(tblLoan[[#This Row],[PMT NO]])-ROW(tblLoan[[#Headers],[PMT NO]])-2)+DAY(LoanStartDate),"")</f>
        <v/>
      </c>
      <c r="C160" s="101" t="str">
        <f>IF(tblLoan[[#This Row],[PMT NO]]&lt;&gt;"",IF(ROW()-ROW(tblLoan[[#Headers],[BEGINNING BALANCE]])=1,LoanAmount,INDEX(tblLoan[ENDING BALANCE],ROW()-ROW(tblLoan[[#Headers],[BEGINNING BALANCE]])-1)),"")</f>
        <v/>
      </c>
      <c r="D160" s="101" t="str">
        <f>IF(tblLoan[[#This Row],[PMT NO]]&lt;&gt;"",ScheduledPayment,"")</f>
        <v/>
      </c>
      <c r="E160" s="101" t="str">
        <f>IF(tblLoan[[#This Row],[PMT NO]]&lt;&gt;"",IF(tblLoan[[#This Row],[SCHEDULED PAYMENT]]+ExtraPayments&lt;tblLoan[[#This Row],[BEGINNING BALANCE]],ExtraPayments,IF(tblLoan[[#This Row],[BEGINNING BALANCE]]-tblLoan[[#This Row],[SCHEDULED PAYMENT]]&gt;0,tblLoan[[#This Row],[BEGINNING BALANCE]]-tblLoan[[#This Row],[SCHEDULED PAYMENT]],0)),"")</f>
        <v/>
      </c>
      <c r="F160" s="101" t="str">
        <f>IF(tblLoan[[#This Row],[PMT NO]]&lt;&gt;"",IF(tblLoan[[#This Row],[SCHEDULED PAYMENT]]+tblLoan[[#This Row],[EXTRA PAYMENT]]&lt;=tblLoan[[#This Row],[BEGINNING BALANCE]],tblLoan[[#This Row],[SCHEDULED PAYMENT]]+tblLoan[[#This Row],[EXTRA PAYMENT]],tblLoan[[#This Row],[BEGINNING BALANCE]]),"")</f>
        <v/>
      </c>
      <c r="G160" s="101" t="str">
        <f>IF(tblLoan[[#This Row],[PMT NO]]&lt;&gt;"",tblLoan[[#This Row],[TOTAL PAYMENT]]-tblLoan[[#This Row],[INTEREST]],"")</f>
        <v/>
      </c>
      <c r="H160" s="101" t="str">
        <f>IF(tblLoan[[#This Row],[PMT NO]]&lt;&gt;"",tblLoan[[#This Row],[BEGINNING BALANCE]]*(InterestRate/PaymentsPerYear),"")</f>
        <v/>
      </c>
      <c r="I160" s="101" t="str">
        <f>IF(tblLoan[[#This Row],[PMT NO]]&lt;&gt;"",IF(tblLoan[[#This Row],[SCHEDULED PAYMENT]]+tblLoan[[#This Row],[EXTRA PAYMENT]]&lt;=tblLoan[[#This Row],[BEGINNING BALANCE]],tblLoan[[#This Row],[BEGINNING BALANCE]]-tblLoan[[#This Row],[PRINCIPAL]],0),"")</f>
        <v/>
      </c>
      <c r="J160" s="101" t="str">
        <f>IF(tblLoan[[#This Row],[PMT NO]]&lt;&gt;"",SUM(INDEX(tblLoan[INTEREST],1,1):tblLoan[[#This Row],[INTEREST]]),"")</f>
        <v/>
      </c>
    </row>
    <row r="161" spans="1:10" x14ac:dyDescent="0.2">
      <c r="A161" s="97" t="str">
        <f>IF(LoanIsGood,IF(ROW()-ROW(tblLoan[[#Headers],[PMT NO]])&gt;ScheduledNumberOfPayments,"",ROW()-ROW(tblLoan[[#Headers],[PMT NO]])),"")</f>
        <v/>
      </c>
      <c r="B161" s="98" t="str">
        <f>IF(tblLoan[[#This Row],[PMT NO]]&lt;&gt;"",EOMONTH(LoanStartDate,ROW(tblLoan[[#This Row],[PMT NO]])-ROW(tblLoan[[#Headers],[PMT NO]])-2)+DAY(LoanStartDate),"")</f>
        <v/>
      </c>
      <c r="C161" s="101" t="str">
        <f>IF(tblLoan[[#This Row],[PMT NO]]&lt;&gt;"",IF(ROW()-ROW(tblLoan[[#Headers],[BEGINNING BALANCE]])=1,LoanAmount,INDEX(tblLoan[ENDING BALANCE],ROW()-ROW(tblLoan[[#Headers],[BEGINNING BALANCE]])-1)),"")</f>
        <v/>
      </c>
      <c r="D161" s="101" t="str">
        <f>IF(tblLoan[[#This Row],[PMT NO]]&lt;&gt;"",ScheduledPayment,"")</f>
        <v/>
      </c>
      <c r="E161" s="101" t="str">
        <f>IF(tblLoan[[#This Row],[PMT NO]]&lt;&gt;"",IF(tblLoan[[#This Row],[SCHEDULED PAYMENT]]+ExtraPayments&lt;tblLoan[[#This Row],[BEGINNING BALANCE]],ExtraPayments,IF(tblLoan[[#This Row],[BEGINNING BALANCE]]-tblLoan[[#This Row],[SCHEDULED PAYMENT]]&gt;0,tblLoan[[#This Row],[BEGINNING BALANCE]]-tblLoan[[#This Row],[SCHEDULED PAYMENT]],0)),"")</f>
        <v/>
      </c>
      <c r="F161" s="101" t="str">
        <f>IF(tblLoan[[#This Row],[PMT NO]]&lt;&gt;"",IF(tblLoan[[#This Row],[SCHEDULED PAYMENT]]+tblLoan[[#This Row],[EXTRA PAYMENT]]&lt;=tblLoan[[#This Row],[BEGINNING BALANCE]],tblLoan[[#This Row],[SCHEDULED PAYMENT]]+tblLoan[[#This Row],[EXTRA PAYMENT]],tblLoan[[#This Row],[BEGINNING BALANCE]]),"")</f>
        <v/>
      </c>
      <c r="G161" s="101" t="str">
        <f>IF(tblLoan[[#This Row],[PMT NO]]&lt;&gt;"",tblLoan[[#This Row],[TOTAL PAYMENT]]-tblLoan[[#This Row],[INTEREST]],"")</f>
        <v/>
      </c>
      <c r="H161" s="101" t="str">
        <f>IF(tblLoan[[#This Row],[PMT NO]]&lt;&gt;"",tblLoan[[#This Row],[BEGINNING BALANCE]]*(InterestRate/PaymentsPerYear),"")</f>
        <v/>
      </c>
      <c r="I161" s="101" t="str">
        <f>IF(tblLoan[[#This Row],[PMT NO]]&lt;&gt;"",IF(tblLoan[[#This Row],[SCHEDULED PAYMENT]]+tblLoan[[#This Row],[EXTRA PAYMENT]]&lt;=tblLoan[[#This Row],[BEGINNING BALANCE]],tblLoan[[#This Row],[BEGINNING BALANCE]]-tblLoan[[#This Row],[PRINCIPAL]],0),"")</f>
        <v/>
      </c>
      <c r="J161" s="101" t="str">
        <f>IF(tblLoan[[#This Row],[PMT NO]]&lt;&gt;"",SUM(INDEX(tblLoan[INTEREST],1,1):tblLoan[[#This Row],[INTEREST]]),"")</f>
        <v/>
      </c>
    </row>
    <row r="162" spans="1:10" x14ac:dyDescent="0.2">
      <c r="A162" s="97" t="str">
        <f>IF(LoanIsGood,IF(ROW()-ROW(tblLoan[[#Headers],[PMT NO]])&gt;ScheduledNumberOfPayments,"",ROW()-ROW(tblLoan[[#Headers],[PMT NO]])),"")</f>
        <v/>
      </c>
      <c r="B162" s="98" t="str">
        <f>IF(tblLoan[[#This Row],[PMT NO]]&lt;&gt;"",EOMONTH(LoanStartDate,ROW(tblLoan[[#This Row],[PMT NO]])-ROW(tblLoan[[#Headers],[PMT NO]])-2)+DAY(LoanStartDate),"")</f>
        <v/>
      </c>
      <c r="C162" s="101" t="str">
        <f>IF(tblLoan[[#This Row],[PMT NO]]&lt;&gt;"",IF(ROW()-ROW(tblLoan[[#Headers],[BEGINNING BALANCE]])=1,LoanAmount,INDEX(tblLoan[ENDING BALANCE],ROW()-ROW(tblLoan[[#Headers],[BEGINNING BALANCE]])-1)),"")</f>
        <v/>
      </c>
      <c r="D162" s="101" t="str">
        <f>IF(tblLoan[[#This Row],[PMT NO]]&lt;&gt;"",ScheduledPayment,"")</f>
        <v/>
      </c>
      <c r="E162" s="101" t="str">
        <f>IF(tblLoan[[#This Row],[PMT NO]]&lt;&gt;"",IF(tblLoan[[#This Row],[SCHEDULED PAYMENT]]+ExtraPayments&lt;tblLoan[[#This Row],[BEGINNING BALANCE]],ExtraPayments,IF(tblLoan[[#This Row],[BEGINNING BALANCE]]-tblLoan[[#This Row],[SCHEDULED PAYMENT]]&gt;0,tblLoan[[#This Row],[BEGINNING BALANCE]]-tblLoan[[#This Row],[SCHEDULED PAYMENT]],0)),"")</f>
        <v/>
      </c>
      <c r="F162" s="101" t="str">
        <f>IF(tblLoan[[#This Row],[PMT NO]]&lt;&gt;"",IF(tblLoan[[#This Row],[SCHEDULED PAYMENT]]+tblLoan[[#This Row],[EXTRA PAYMENT]]&lt;=tblLoan[[#This Row],[BEGINNING BALANCE]],tblLoan[[#This Row],[SCHEDULED PAYMENT]]+tblLoan[[#This Row],[EXTRA PAYMENT]],tblLoan[[#This Row],[BEGINNING BALANCE]]),"")</f>
        <v/>
      </c>
      <c r="G162" s="101" t="str">
        <f>IF(tblLoan[[#This Row],[PMT NO]]&lt;&gt;"",tblLoan[[#This Row],[TOTAL PAYMENT]]-tblLoan[[#This Row],[INTEREST]],"")</f>
        <v/>
      </c>
      <c r="H162" s="101" t="str">
        <f>IF(tblLoan[[#This Row],[PMT NO]]&lt;&gt;"",tblLoan[[#This Row],[BEGINNING BALANCE]]*(InterestRate/PaymentsPerYear),"")</f>
        <v/>
      </c>
      <c r="I162" s="101" t="str">
        <f>IF(tblLoan[[#This Row],[PMT NO]]&lt;&gt;"",IF(tblLoan[[#This Row],[SCHEDULED PAYMENT]]+tblLoan[[#This Row],[EXTRA PAYMENT]]&lt;=tblLoan[[#This Row],[BEGINNING BALANCE]],tblLoan[[#This Row],[BEGINNING BALANCE]]-tblLoan[[#This Row],[PRINCIPAL]],0),"")</f>
        <v/>
      </c>
      <c r="J162" s="101" t="str">
        <f>IF(tblLoan[[#This Row],[PMT NO]]&lt;&gt;"",SUM(INDEX(tblLoan[INTEREST],1,1):tblLoan[[#This Row],[INTEREST]]),"")</f>
        <v/>
      </c>
    </row>
    <row r="163" spans="1:10" x14ac:dyDescent="0.2">
      <c r="A163" s="97" t="str">
        <f>IF(LoanIsGood,IF(ROW()-ROW(tblLoan[[#Headers],[PMT NO]])&gt;ScheduledNumberOfPayments,"",ROW()-ROW(tblLoan[[#Headers],[PMT NO]])),"")</f>
        <v/>
      </c>
      <c r="B163" s="98" t="str">
        <f>IF(tblLoan[[#This Row],[PMT NO]]&lt;&gt;"",EOMONTH(LoanStartDate,ROW(tblLoan[[#This Row],[PMT NO]])-ROW(tblLoan[[#Headers],[PMT NO]])-2)+DAY(LoanStartDate),"")</f>
        <v/>
      </c>
      <c r="C163" s="101" t="str">
        <f>IF(tblLoan[[#This Row],[PMT NO]]&lt;&gt;"",IF(ROW()-ROW(tblLoan[[#Headers],[BEGINNING BALANCE]])=1,LoanAmount,INDEX(tblLoan[ENDING BALANCE],ROW()-ROW(tblLoan[[#Headers],[BEGINNING BALANCE]])-1)),"")</f>
        <v/>
      </c>
      <c r="D163" s="101" t="str">
        <f>IF(tblLoan[[#This Row],[PMT NO]]&lt;&gt;"",ScheduledPayment,"")</f>
        <v/>
      </c>
      <c r="E163" s="101" t="str">
        <f>IF(tblLoan[[#This Row],[PMT NO]]&lt;&gt;"",IF(tblLoan[[#This Row],[SCHEDULED PAYMENT]]+ExtraPayments&lt;tblLoan[[#This Row],[BEGINNING BALANCE]],ExtraPayments,IF(tblLoan[[#This Row],[BEGINNING BALANCE]]-tblLoan[[#This Row],[SCHEDULED PAYMENT]]&gt;0,tblLoan[[#This Row],[BEGINNING BALANCE]]-tblLoan[[#This Row],[SCHEDULED PAYMENT]],0)),"")</f>
        <v/>
      </c>
      <c r="F163" s="101" t="str">
        <f>IF(tblLoan[[#This Row],[PMT NO]]&lt;&gt;"",IF(tblLoan[[#This Row],[SCHEDULED PAYMENT]]+tblLoan[[#This Row],[EXTRA PAYMENT]]&lt;=tblLoan[[#This Row],[BEGINNING BALANCE]],tblLoan[[#This Row],[SCHEDULED PAYMENT]]+tblLoan[[#This Row],[EXTRA PAYMENT]],tblLoan[[#This Row],[BEGINNING BALANCE]]),"")</f>
        <v/>
      </c>
      <c r="G163" s="101" t="str">
        <f>IF(tblLoan[[#This Row],[PMT NO]]&lt;&gt;"",tblLoan[[#This Row],[TOTAL PAYMENT]]-tblLoan[[#This Row],[INTEREST]],"")</f>
        <v/>
      </c>
      <c r="H163" s="101" t="str">
        <f>IF(tblLoan[[#This Row],[PMT NO]]&lt;&gt;"",tblLoan[[#This Row],[BEGINNING BALANCE]]*(InterestRate/PaymentsPerYear),"")</f>
        <v/>
      </c>
      <c r="I163" s="101" t="str">
        <f>IF(tblLoan[[#This Row],[PMT NO]]&lt;&gt;"",IF(tblLoan[[#This Row],[SCHEDULED PAYMENT]]+tblLoan[[#This Row],[EXTRA PAYMENT]]&lt;=tblLoan[[#This Row],[BEGINNING BALANCE]],tblLoan[[#This Row],[BEGINNING BALANCE]]-tblLoan[[#This Row],[PRINCIPAL]],0),"")</f>
        <v/>
      </c>
      <c r="J163" s="101" t="str">
        <f>IF(tblLoan[[#This Row],[PMT NO]]&lt;&gt;"",SUM(INDEX(tblLoan[INTEREST],1,1):tblLoan[[#This Row],[INTEREST]]),"")</f>
        <v/>
      </c>
    </row>
    <row r="164" spans="1:10" x14ac:dyDescent="0.2">
      <c r="A164" s="97" t="str">
        <f>IF(LoanIsGood,IF(ROW()-ROW(tblLoan[[#Headers],[PMT NO]])&gt;ScheduledNumberOfPayments,"",ROW()-ROW(tblLoan[[#Headers],[PMT NO]])),"")</f>
        <v/>
      </c>
      <c r="B164" s="98" t="str">
        <f>IF(tblLoan[[#This Row],[PMT NO]]&lt;&gt;"",EOMONTH(LoanStartDate,ROW(tblLoan[[#This Row],[PMT NO]])-ROW(tblLoan[[#Headers],[PMT NO]])-2)+DAY(LoanStartDate),"")</f>
        <v/>
      </c>
      <c r="C164" s="101" t="str">
        <f>IF(tblLoan[[#This Row],[PMT NO]]&lt;&gt;"",IF(ROW()-ROW(tblLoan[[#Headers],[BEGINNING BALANCE]])=1,LoanAmount,INDEX(tblLoan[ENDING BALANCE],ROW()-ROW(tblLoan[[#Headers],[BEGINNING BALANCE]])-1)),"")</f>
        <v/>
      </c>
      <c r="D164" s="101" t="str">
        <f>IF(tblLoan[[#This Row],[PMT NO]]&lt;&gt;"",ScheduledPayment,"")</f>
        <v/>
      </c>
      <c r="E164" s="101" t="str">
        <f>IF(tblLoan[[#This Row],[PMT NO]]&lt;&gt;"",IF(tblLoan[[#This Row],[SCHEDULED PAYMENT]]+ExtraPayments&lt;tblLoan[[#This Row],[BEGINNING BALANCE]],ExtraPayments,IF(tblLoan[[#This Row],[BEGINNING BALANCE]]-tblLoan[[#This Row],[SCHEDULED PAYMENT]]&gt;0,tblLoan[[#This Row],[BEGINNING BALANCE]]-tblLoan[[#This Row],[SCHEDULED PAYMENT]],0)),"")</f>
        <v/>
      </c>
      <c r="F164" s="101" t="str">
        <f>IF(tblLoan[[#This Row],[PMT NO]]&lt;&gt;"",IF(tblLoan[[#This Row],[SCHEDULED PAYMENT]]+tblLoan[[#This Row],[EXTRA PAYMENT]]&lt;=tblLoan[[#This Row],[BEGINNING BALANCE]],tblLoan[[#This Row],[SCHEDULED PAYMENT]]+tblLoan[[#This Row],[EXTRA PAYMENT]],tblLoan[[#This Row],[BEGINNING BALANCE]]),"")</f>
        <v/>
      </c>
      <c r="G164" s="101" t="str">
        <f>IF(tblLoan[[#This Row],[PMT NO]]&lt;&gt;"",tblLoan[[#This Row],[TOTAL PAYMENT]]-tblLoan[[#This Row],[INTEREST]],"")</f>
        <v/>
      </c>
      <c r="H164" s="101" t="str">
        <f>IF(tblLoan[[#This Row],[PMT NO]]&lt;&gt;"",tblLoan[[#This Row],[BEGINNING BALANCE]]*(InterestRate/PaymentsPerYear),"")</f>
        <v/>
      </c>
      <c r="I164" s="101" t="str">
        <f>IF(tblLoan[[#This Row],[PMT NO]]&lt;&gt;"",IF(tblLoan[[#This Row],[SCHEDULED PAYMENT]]+tblLoan[[#This Row],[EXTRA PAYMENT]]&lt;=tblLoan[[#This Row],[BEGINNING BALANCE]],tblLoan[[#This Row],[BEGINNING BALANCE]]-tblLoan[[#This Row],[PRINCIPAL]],0),"")</f>
        <v/>
      </c>
      <c r="J164" s="101" t="str">
        <f>IF(tblLoan[[#This Row],[PMT NO]]&lt;&gt;"",SUM(INDEX(tblLoan[INTEREST],1,1):tblLoan[[#This Row],[INTEREST]]),"")</f>
        <v/>
      </c>
    </row>
    <row r="165" spans="1:10" x14ac:dyDescent="0.2">
      <c r="A165" s="97" t="str">
        <f>IF(LoanIsGood,IF(ROW()-ROW(tblLoan[[#Headers],[PMT NO]])&gt;ScheduledNumberOfPayments,"",ROW()-ROW(tblLoan[[#Headers],[PMT NO]])),"")</f>
        <v/>
      </c>
      <c r="B165" s="98" t="str">
        <f>IF(tblLoan[[#This Row],[PMT NO]]&lt;&gt;"",EOMONTH(LoanStartDate,ROW(tblLoan[[#This Row],[PMT NO]])-ROW(tblLoan[[#Headers],[PMT NO]])-2)+DAY(LoanStartDate),"")</f>
        <v/>
      </c>
      <c r="C165" s="101" t="str">
        <f>IF(tblLoan[[#This Row],[PMT NO]]&lt;&gt;"",IF(ROW()-ROW(tblLoan[[#Headers],[BEGINNING BALANCE]])=1,LoanAmount,INDEX(tblLoan[ENDING BALANCE],ROW()-ROW(tblLoan[[#Headers],[BEGINNING BALANCE]])-1)),"")</f>
        <v/>
      </c>
      <c r="D165" s="101" t="str">
        <f>IF(tblLoan[[#This Row],[PMT NO]]&lt;&gt;"",ScheduledPayment,"")</f>
        <v/>
      </c>
      <c r="E165" s="101" t="str">
        <f>IF(tblLoan[[#This Row],[PMT NO]]&lt;&gt;"",IF(tblLoan[[#This Row],[SCHEDULED PAYMENT]]+ExtraPayments&lt;tblLoan[[#This Row],[BEGINNING BALANCE]],ExtraPayments,IF(tblLoan[[#This Row],[BEGINNING BALANCE]]-tblLoan[[#This Row],[SCHEDULED PAYMENT]]&gt;0,tblLoan[[#This Row],[BEGINNING BALANCE]]-tblLoan[[#This Row],[SCHEDULED PAYMENT]],0)),"")</f>
        <v/>
      </c>
      <c r="F165" s="101" t="str">
        <f>IF(tblLoan[[#This Row],[PMT NO]]&lt;&gt;"",IF(tblLoan[[#This Row],[SCHEDULED PAYMENT]]+tblLoan[[#This Row],[EXTRA PAYMENT]]&lt;=tblLoan[[#This Row],[BEGINNING BALANCE]],tblLoan[[#This Row],[SCHEDULED PAYMENT]]+tblLoan[[#This Row],[EXTRA PAYMENT]],tblLoan[[#This Row],[BEGINNING BALANCE]]),"")</f>
        <v/>
      </c>
      <c r="G165" s="101" t="str">
        <f>IF(tblLoan[[#This Row],[PMT NO]]&lt;&gt;"",tblLoan[[#This Row],[TOTAL PAYMENT]]-tblLoan[[#This Row],[INTEREST]],"")</f>
        <v/>
      </c>
      <c r="H165" s="101" t="str">
        <f>IF(tblLoan[[#This Row],[PMT NO]]&lt;&gt;"",tblLoan[[#This Row],[BEGINNING BALANCE]]*(InterestRate/PaymentsPerYear),"")</f>
        <v/>
      </c>
      <c r="I165" s="101" t="str">
        <f>IF(tblLoan[[#This Row],[PMT NO]]&lt;&gt;"",IF(tblLoan[[#This Row],[SCHEDULED PAYMENT]]+tblLoan[[#This Row],[EXTRA PAYMENT]]&lt;=tblLoan[[#This Row],[BEGINNING BALANCE]],tblLoan[[#This Row],[BEGINNING BALANCE]]-tblLoan[[#This Row],[PRINCIPAL]],0),"")</f>
        <v/>
      </c>
      <c r="J165" s="101" t="str">
        <f>IF(tblLoan[[#This Row],[PMT NO]]&lt;&gt;"",SUM(INDEX(tblLoan[INTEREST],1,1):tblLoan[[#This Row],[INTEREST]]),"")</f>
        <v/>
      </c>
    </row>
    <row r="166" spans="1:10" x14ac:dyDescent="0.2">
      <c r="A166" s="97" t="str">
        <f>IF(LoanIsGood,IF(ROW()-ROW(tblLoan[[#Headers],[PMT NO]])&gt;ScheduledNumberOfPayments,"",ROW()-ROW(tblLoan[[#Headers],[PMT NO]])),"")</f>
        <v/>
      </c>
      <c r="B166" s="98" t="str">
        <f>IF(tblLoan[[#This Row],[PMT NO]]&lt;&gt;"",EOMONTH(LoanStartDate,ROW(tblLoan[[#This Row],[PMT NO]])-ROW(tblLoan[[#Headers],[PMT NO]])-2)+DAY(LoanStartDate),"")</f>
        <v/>
      </c>
      <c r="C166" s="101" t="str">
        <f>IF(tblLoan[[#This Row],[PMT NO]]&lt;&gt;"",IF(ROW()-ROW(tblLoan[[#Headers],[BEGINNING BALANCE]])=1,LoanAmount,INDEX(tblLoan[ENDING BALANCE],ROW()-ROW(tblLoan[[#Headers],[BEGINNING BALANCE]])-1)),"")</f>
        <v/>
      </c>
      <c r="D166" s="101" t="str">
        <f>IF(tblLoan[[#This Row],[PMT NO]]&lt;&gt;"",ScheduledPayment,"")</f>
        <v/>
      </c>
      <c r="E166" s="101" t="str">
        <f>IF(tblLoan[[#This Row],[PMT NO]]&lt;&gt;"",IF(tblLoan[[#This Row],[SCHEDULED PAYMENT]]+ExtraPayments&lt;tblLoan[[#This Row],[BEGINNING BALANCE]],ExtraPayments,IF(tblLoan[[#This Row],[BEGINNING BALANCE]]-tblLoan[[#This Row],[SCHEDULED PAYMENT]]&gt;0,tblLoan[[#This Row],[BEGINNING BALANCE]]-tblLoan[[#This Row],[SCHEDULED PAYMENT]],0)),"")</f>
        <v/>
      </c>
      <c r="F166" s="101" t="str">
        <f>IF(tblLoan[[#This Row],[PMT NO]]&lt;&gt;"",IF(tblLoan[[#This Row],[SCHEDULED PAYMENT]]+tblLoan[[#This Row],[EXTRA PAYMENT]]&lt;=tblLoan[[#This Row],[BEGINNING BALANCE]],tblLoan[[#This Row],[SCHEDULED PAYMENT]]+tblLoan[[#This Row],[EXTRA PAYMENT]],tblLoan[[#This Row],[BEGINNING BALANCE]]),"")</f>
        <v/>
      </c>
      <c r="G166" s="101" t="str">
        <f>IF(tblLoan[[#This Row],[PMT NO]]&lt;&gt;"",tblLoan[[#This Row],[TOTAL PAYMENT]]-tblLoan[[#This Row],[INTEREST]],"")</f>
        <v/>
      </c>
      <c r="H166" s="101" t="str">
        <f>IF(tblLoan[[#This Row],[PMT NO]]&lt;&gt;"",tblLoan[[#This Row],[BEGINNING BALANCE]]*(InterestRate/PaymentsPerYear),"")</f>
        <v/>
      </c>
      <c r="I166" s="101" t="str">
        <f>IF(tblLoan[[#This Row],[PMT NO]]&lt;&gt;"",IF(tblLoan[[#This Row],[SCHEDULED PAYMENT]]+tblLoan[[#This Row],[EXTRA PAYMENT]]&lt;=tblLoan[[#This Row],[BEGINNING BALANCE]],tblLoan[[#This Row],[BEGINNING BALANCE]]-tblLoan[[#This Row],[PRINCIPAL]],0),"")</f>
        <v/>
      </c>
      <c r="J166" s="101" t="str">
        <f>IF(tblLoan[[#This Row],[PMT NO]]&lt;&gt;"",SUM(INDEX(tblLoan[INTEREST],1,1):tblLoan[[#This Row],[INTEREST]]),"")</f>
        <v/>
      </c>
    </row>
    <row r="167" spans="1:10" x14ac:dyDescent="0.2">
      <c r="A167" s="97" t="str">
        <f>IF(LoanIsGood,IF(ROW()-ROW(tblLoan[[#Headers],[PMT NO]])&gt;ScheduledNumberOfPayments,"",ROW()-ROW(tblLoan[[#Headers],[PMT NO]])),"")</f>
        <v/>
      </c>
      <c r="B167" s="98" t="str">
        <f>IF(tblLoan[[#This Row],[PMT NO]]&lt;&gt;"",EOMONTH(LoanStartDate,ROW(tblLoan[[#This Row],[PMT NO]])-ROW(tblLoan[[#Headers],[PMT NO]])-2)+DAY(LoanStartDate),"")</f>
        <v/>
      </c>
      <c r="C167" s="101" t="str">
        <f>IF(tblLoan[[#This Row],[PMT NO]]&lt;&gt;"",IF(ROW()-ROW(tblLoan[[#Headers],[BEGINNING BALANCE]])=1,LoanAmount,INDEX(tblLoan[ENDING BALANCE],ROW()-ROW(tblLoan[[#Headers],[BEGINNING BALANCE]])-1)),"")</f>
        <v/>
      </c>
      <c r="D167" s="101" t="str">
        <f>IF(tblLoan[[#This Row],[PMT NO]]&lt;&gt;"",ScheduledPayment,"")</f>
        <v/>
      </c>
      <c r="E167" s="101" t="str">
        <f>IF(tblLoan[[#This Row],[PMT NO]]&lt;&gt;"",IF(tblLoan[[#This Row],[SCHEDULED PAYMENT]]+ExtraPayments&lt;tblLoan[[#This Row],[BEGINNING BALANCE]],ExtraPayments,IF(tblLoan[[#This Row],[BEGINNING BALANCE]]-tblLoan[[#This Row],[SCHEDULED PAYMENT]]&gt;0,tblLoan[[#This Row],[BEGINNING BALANCE]]-tblLoan[[#This Row],[SCHEDULED PAYMENT]],0)),"")</f>
        <v/>
      </c>
      <c r="F167" s="101" t="str">
        <f>IF(tblLoan[[#This Row],[PMT NO]]&lt;&gt;"",IF(tblLoan[[#This Row],[SCHEDULED PAYMENT]]+tblLoan[[#This Row],[EXTRA PAYMENT]]&lt;=tblLoan[[#This Row],[BEGINNING BALANCE]],tblLoan[[#This Row],[SCHEDULED PAYMENT]]+tblLoan[[#This Row],[EXTRA PAYMENT]],tblLoan[[#This Row],[BEGINNING BALANCE]]),"")</f>
        <v/>
      </c>
      <c r="G167" s="101" t="str">
        <f>IF(tblLoan[[#This Row],[PMT NO]]&lt;&gt;"",tblLoan[[#This Row],[TOTAL PAYMENT]]-tblLoan[[#This Row],[INTEREST]],"")</f>
        <v/>
      </c>
      <c r="H167" s="101" t="str">
        <f>IF(tblLoan[[#This Row],[PMT NO]]&lt;&gt;"",tblLoan[[#This Row],[BEGINNING BALANCE]]*(InterestRate/PaymentsPerYear),"")</f>
        <v/>
      </c>
      <c r="I167" s="101" t="str">
        <f>IF(tblLoan[[#This Row],[PMT NO]]&lt;&gt;"",IF(tblLoan[[#This Row],[SCHEDULED PAYMENT]]+tblLoan[[#This Row],[EXTRA PAYMENT]]&lt;=tblLoan[[#This Row],[BEGINNING BALANCE]],tblLoan[[#This Row],[BEGINNING BALANCE]]-tblLoan[[#This Row],[PRINCIPAL]],0),"")</f>
        <v/>
      </c>
      <c r="J167" s="101" t="str">
        <f>IF(tblLoan[[#This Row],[PMT NO]]&lt;&gt;"",SUM(INDEX(tblLoan[INTEREST],1,1):tblLoan[[#This Row],[INTEREST]]),"")</f>
        <v/>
      </c>
    </row>
    <row r="168" spans="1:10" x14ac:dyDescent="0.2">
      <c r="A168" s="97" t="str">
        <f>IF(LoanIsGood,IF(ROW()-ROW(tblLoan[[#Headers],[PMT NO]])&gt;ScheduledNumberOfPayments,"",ROW()-ROW(tblLoan[[#Headers],[PMT NO]])),"")</f>
        <v/>
      </c>
      <c r="B168" s="98" t="str">
        <f>IF(tblLoan[[#This Row],[PMT NO]]&lt;&gt;"",EOMONTH(LoanStartDate,ROW(tblLoan[[#This Row],[PMT NO]])-ROW(tblLoan[[#Headers],[PMT NO]])-2)+DAY(LoanStartDate),"")</f>
        <v/>
      </c>
      <c r="C168" s="101" t="str">
        <f>IF(tblLoan[[#This Row],[PMT NO]]&lt;&gt;"",IF(ROW()-ROW(tblLoan[[#Headers],[BEGINNING BALANCE]])=1,LoanAmount,INDEX(tblLoan[ENDING BALANCE],ROW()-ROW(tblLoan[[#Headers],[BEGINNING BALANCE]])-1)),"")</f>
        <v/>
      </c>
      <c r="D168" s="101" t="str">
        <f>IF(tblLoan[[#This Row],[PMT NO]]&lt;&gt;"",ScheduledPayment,"")</f>
        <v/>
      </c>
      <c r="E168" s="101" t="str">
        <f>IF(tblLoan[[#This Row],[PMT NO]]&lt;&gt;"",IF(tblLoan[[#This Row],[SCHEDULED PAYMENT]]+ExtraPayments&lt;tblLoan[[#This Row],[BEGINNING BALANCE]],ExtraPayments,IF(tblLoan[[#This Row],[BEGINNING BALANCE]]-tblLoan[[#This Row],[SCHEDULED PAYMENT]]&gt;0,tblLoan[[#This Row],[BEGINNING BALANCE]]-tblLoan[[#This Row],[SCHEDULED PAYMENT]],0)),"")</f>
        <v/>
      </c>
      <c r="F168" s="101" t="str">
        <f>IF(tblLoan[[#This Row],[PMT NO]]&lt;&gt;"",IF(tblLoan[[#This Row],[SCHEDULED PAYMENT]]+tblLoan[[#This Row],[EXTRA PAYMENT]]&lt;=tblLoan[[#This Row],[BEGINNING BALANCE]],tblLoan[[#This Row],[SCHEDULED PAYMENT]]+tblLoan[[#This Row],[EXTRA PAYMENT]],tblLoan[[#This Row],[BEGINNING BALANCE]]),"")</f>
        <v/>
      </c>
      <c r="G168" s="101" t="str">
        <f>IF(tblLoan[[#This Row],[PMT NO]]&lt;&gt;"",tblLoan[[#This Row],[TOTAL PAYMENT]]-tblLoan[[#This Row],[INTEREST]],"")</f>
        <v/>
      </c>
      <c r="H168" s="101" t="str">
        <f>IF(tblLoan[[#This Row],[PMT NO]]&lt;&gt;"",tblLoan[[#This Row],[BEGINNING BALANCE]]*(InterestRate/PaymentsPerYear),"")</f>
        <v/>
      </c>
      <c r="I168" s="101" t="str">
        <f>IF(tblLoan[[#This Row],[PMT NO]]&lt;&gt;"",IF(tblLoan[[#This Row],[SCHEDULED PAYMENT]]+tblLoan[[#This Row],[EXTRA PAYMENT]]&lt;=tblLoan[[#This Row],[BEGINNING BALANCE]],tblLoan[[#This Row],[BEGINNING BALANCE]]-tblLoan[[#This Row],[PRINCIPAL]],0),"")</f>
        <v/>
      </c>
      <c r="J168" s="101" t="str">
        <f>IF(tblLoan[[#This Row],[PMT NO]]&lt;&gt;"",SUM(INDEX(tblLoan[INTEREST],1,1):tblLoan[[#This Row],[INTEREST]]),"")</f>
        <v/>
      </c>
    </row>
    <row r="169" spans="1:10" x14ac:dyDescent="0.2">
      <c r="A169" s="97" t="str">
        <f>IF(LoanIsGood,IF(ROW()-ROW(tblLoan[[#Headers],[PMT NO]])&gt;ScheduledNumberOfPayments,"",ROW()-ROW(tblLoan[[#Headers],[PMT NO]])),"")</f>
        <v/>
      </c>
      <c r="B169" s="98" t="str">
        <f>IF(tblLoan[[#This Row],[PMT NO]]&lt;&gt;"",EOMONTH(LoanStartDate,ROW(tblLoan[[#This Row],[PMT NO]])-ROW(tblLoan[[#Headers],[PMT NO]])-2)+DAY(LoanStartDate),"")</f>
        <v/>
      </c>
      <c r="C169" s="101" t="str">
        <f>IF(tblLoan[[#This Row],[PMT NO]]&lt;&gt;"",IF(ROW()-ROW(tblLoan[[#Headers],[BEGINNING BALANCE]])=1,LoanAmount,INDEX(tblLoan[ENDING BALANCE],ROW()-ROW(tblLoan[[#Headers],[BEGINNING BALANCE]])-1)),"")</f>
        <v/>
      </c>
      <c r="D169" s="101" t="str">
        <f>IF(tblLoan[[#This Row],[PMT NO]]&lt;&gt;"",ScheduledPayment,"")</f>
        <v/>
      </c>
      <c r="E169" s="101" t="str">
        <f>IF(tblLoan[[#This Row],[PMT NO]]&lt;&gt;"",IF(tblLoan[[#This Row],[SCHEDULED PAYMENT]]+ExtraPayments&lt;tblLoan[[#This Row],[BEGINNING BALANCE]],ExtraPayments,IF(tblLoan[[#This Row],[BEGINNING BALANCE]]-tblLoan[[#This Row],[SCHEDULED PAYMENT]]&gt;0,tblLoan[[#This Row],[BEGINNING BALANCE]]-tblLoan[[#This Row],[SCHEDULED PAYMENT]],0)),"")</f>
        <v/>
      </c>
      <c r="F169" s="101" t="str">
        <f>IF(tblLoan[[#This Row],[PMT NO]]&lt;&gt;"",IF(tblLoan[[#This Row],[SCHEDULED PAYMENT]]+tblLoan[[#This Row],[EXTRA PAYMENT]]&lt;=tblLoan[[#This Row],[BEGINNING BALANCE]],tblLoan[[#This Row],[SCHEDULED PAYMENT]]+tblLoan[[#This Row],[EXTRA PAYMENT]],tblLoan[[#This Row],[BEGINNING BALANCE]]),"")</f>
        <v/>
      </c>
      <c r="G169" s="101" t="str">
        <f>IF(tblLoan[[#This Row],[PMT NO]]&lt;&gt;"",tblLoan[[#This Row],[TOTAL PAYMENT]]-tblLoan[[#This Row],[INTEREST]],"")</f>
        <v/>
      </c>
      <c r="H169" s="101" t="str">
        <f>IF(tblLoan[[#This Row],[PMT NO]]&lt;&gt;"",tblLoan[[#This Row],[BEGINNING BALANCE]]*(InterestRate/PaymentsPerYear),"")</f>
        <v/>
      </c>
      <c r="I169" s="101" t="str">
        <f>IF(tblLoan[[#This Row],[PMT NO]]&lt;&gt;"",IF(tblLoan[[#This Row],[SCHEDULED PAYMENT]]+tblLoan[[#This Row],[EXTRA PAYMENT]]&lt;=tblLoan[[#This Row],[BEGINNING BALANCE]],tblLoan[[#This Row],[BEGINNING BALANCE]]-tblLoan[[#This Row],[PRINCIPAL]],0),"")</f>
        <v/>
      </c>
      <c r="J169" s="101" t="str">
        <f>IF(tblLoan[[#This Row],[PMT NO]]&lt;&gt;"",SUM(INDEX(tblLoan[INTEREST],1,1):tblLoan[[#This Row],[INTEREST]]),"")</f>
        <v/>
      </c>
    </row>
    <row r="170" spans="1:10" x14ac:dyDescent="0.2">
      <c r="A170" s="97" t="str">
        <f>IF(LoanIsGood,IF(ROW()-ROW(tblLoan[[#Headers],[PMT NO]])&gt;ScheduledNumberOfPayments,"",ROW()-ROW(tblLoan[[#Headers],[PMT NO]])),"")</f>
        <v/>
      </c>
      <c r="B170" s="98" t="str">
        <f>IF(tblLoan[[#This Row],[PMT NO]]&lt;&gt;"",EOMONTH(LoanStartDate,ROW(tblLoan[[#This Row],[PMT NO]])-ROW(tblLoan[[#Headers],[PMT NO]])-2)+DAY(LoanStartDate),"")</f>
        <v/>
      </c>
      <c r="C170" s="101" t="str">
        <f>IF(tblLoan[[#This Row],[PMT NO]]&lt;&gt;"",IF(ROW()-ROW(tblLoan[[#Headers],[BEGINNING BALANCE]])=1,LoanAmount,INDEX(tblLoan[ENDING BALANCE],ROW()-ROW(tblLoan[[#Headers],[BEGINNING BALANCE]])-1)),"")</f>
        <v/>
      </c>
      <c r="D170" s="101" t="str">
        <f>IF(tblLoan[[#This Row],[PMT NO]]&lt;&gt;"",ScheduledPayment,"")</f>
        <v/>
      </c>
      <c r="E170" s="101" t="str">
        <f>IF(tblLoan[[#This Row],[PMT NO]]&lt;&gt;"",IF(tblLoan[[#This Row],[SCHEDULED PAYMENT]]+ExtraPayments&lt;tblLoan[[#This Row],[BEGINNING BALANCE]],ExtraPayments,IF(tblLoan[[#This Row],[BEGINNING BALANCE]]-tblLoan[[#This Row],[SCHEDULED PAYMENT]]&gt;0,tblLoan[[#This Row],[BEGINNING BALANCE]]-tblLoan[[#This Row],[SCHEDULED PAYMENT]],0)),"")</f>
        <v/>
      </c>
      <c r="F170" s="101" t="str">
        <f>IF(tblLoan[[#This Row],[PMT NO]]&lt;&gt;"",IF(tblLoan[[#This Row],[SCHEDULED PAYMENT]]+tblLoan[[#This Row],[EXTRA PAYMENT]]&lt;=tblLoan[[#This Row],[BEGINNING BALANCE]],tblLoan[[#This Row],[SCHEDULED PAYMENT]]+tblLoan[[#This Row],[EXTRA PAYMENT]],tblLoan[[#This Row],[BEGINNING BALANCE]]),"")</f>
        <v/>
      </c>
      <c r="G170" s="101" t="str">
        <f>IF(tblLoan[[#This Row],[PMT NO]]&lt;&gt;"",tblLoan[[#This Row],[TOTAL PAYMENT]]-tblLoan[[#This Row],[INTEREST]],"")</f>
        <v/>
      </c>
      <c r="H170" s="101" t="str">
        <f>IF(tblLoan[[#This Row],[PMT NO]]&lt;&gt;"",tblLoan[[#This Row],[BEGINNING BALANCE]]*(InterestRate/PaymentsPerYear),"")</f>
        <v/>
      </c>
      <c r="I170" s="101" t="str">
        <f>IF(tblLoan[[#This Row],[PMT NO]]&lt;&gt;"",IF(tblLoan[[#This Row],[SCHEDULED PAYMENT]]+tblLoan[[#This Row],[EXTRA PAYMENT]]&lt;=tblLoan[[#This Row],[BEGINNING BALANCE]],tblLoan[[#This Row],[BEGINNING BALANCE]]-tblLoan[[#This Row],[PRINCIPAL]],0),"")</f>
        <v/>
      </c>
      <c r="J170" s="101" t="str">
        <f>IF(tblLoan[[#This Row],[PMT NO]]&lt;&gt;"",SUM(INDEX(tblLoan[INTEREST],1,1):tblLoan[[#This Row],[INTEREST]]),"")</f>
        <v/>
      </c>
    </row>
    <row r="171" spans="1:10" x14ac:dyDescent="0.2">
      <c r="A171" s="97" t="str">
        <f>IF(LoanIsGood,IF(ROW()-ROW(tblLoan[[#Headers],[PMT NO]])&gt;ScheduledNumberOfPayments,"",ROW()-ROW(tblLoan[[#Headers],[PMT NO]])),"")</f>
        <v/>
      </c>
      <c r="B171" s="98" t="str">
        <f>IF(tblLoan[[#This Row],[PMT NO]]&lt;&gt;"",EOMONTH(LoanStartDate,ROW(tblLoan[[#This Row],[PMT NO]])-ROW(tblLoan[[#Headers],[PMT NO]])-2)+DAY(LoanStartDate),"")</f>
        <v/>
      </c>
      <c r="C171" s="101" t="str">
        <f>IF(tblLoan[[#This Row],[PMT NO]]&lt;&gt;"",IF(ROW()-ROW(tblLoan[[#Headers],[BEGINNING BALANCE]])=1,LoanAmount,INDEX(tblLoan[ENDING BALANCE],ROW()-ROW(tblLoan[[#Headers],[BEGINNING BALANCE]])-1)),"")</f>
        <v/>
      </c>
      <c r="D171" s="101" t="str">
        <f>IF(tblLoan[[#This Row],[PMT NO]]&lt;&gt;"",ScheduledPayment,"")</f>
        <v/>
      </c>
      <c r="E171" s="101" t="str">
        <f>IF(tblLoan[[#This Row],[PMT NO]]&lt;&gt;"",IF(tblLoan[[#This Row],[SCHEDULED PAYMENT]]+ExtraPayments&lt;tblLoan[[#This Row],[BEGINNING BALANCE]],ExtraPayments,IF(tblLoan[[#This Row],[BEGINNING BALANCE]]-tblLoan[[#This Row],[SCHEDULED PAYMENT]]&gt;0,tblLoan[[#This Row],[BEGINNING BALANCE]]-tblLoan[[#This Row],[SCHEDULED PAYMENT]],0)),"")</f>
        <v/>
      </c>
      <c r="F171" s="101" t="str">
        <f>IF(tblLoan[[#This Row],[PMT NO]]&lt;&gt;"",IF(tblLoan[[#This Row],[SCHEDULED PAYMENT]]+tblLoan[[#This Row],[EXTRA PAYMENT]]&lt;=tblLoan[[#This Row],[BEGINNING BALANCE]],tblLoan[[#This Row],[SCHEDULED PAYMENT]]+tblLoan[[#This Row],[EXTRA PAYMENT]],tblLoan[[#This Row],[BEGINNING BALANCE]]),"")</f>
        <v/>
      </c>
      <c r="G171" s="101" t="str">
        <f>IF(tblLoan[[#This Row],[PMT NO]]&lt;&gt;"",tblLoan[[#This Row],[TOTAL PAYMENT]]-tblLoan[[#This Row],[INTEREST]],"")</f>
        <v/>
      </c>
      <c r="H171" s="101" t="str">
        <f>IF(tblLoan[[#This Row],[PMT NO]]&lt;&gt;"",tblLoan[[#This Row],[BEGINNING BALANCE]]*(InterestRate/PaymentsPerYear),"")</f>
        <v/>
      </c>
      <c r="I171" s="101" t="str">
        <f>IF(tblLoan[[#This Row],[PMT NO]]&lt;&gt;"",IF(tblLoan[[#This Row],[SCHEDULED PAYMENT]]+tblLoan[[#This Row],[EXTRA PAYMENT]]&lt;=tblLoan[[#This Row],[BEGINNING BALANCE]],tblLoan[[#This Row],[BEGINNING BALANCE]]-tblLoan[[#This Row],[PRINCIPAL]],0),"")</f>
        <v/>
      </c>
      <c r="J171" s="101" t="str">
        <f>IF(tblLoan[[#This Row],[PMT NO]]&lt;&gt;"",SUM(INDEX(tblLoan[INTEREST],1,1):tblLoan[[#This Row],[INTEREST]]),"")</f>
        <v/>
      </c>
    </row>
    <row r="172" spans="1:10" x14ac:dyDescent="0.2">
      <c r="A172" s="97" t="str">
        <f>IF(LoanIsGood,IF(ROW()-ROW(tblLoan[[#Headers],[PMT NO]])&gt;ScheduledNumberOfPayments,"",ROW()-ROW(tblLoan[[#Headers],[PMT NO]])),"")</f>
        <v/>
      </c>
      <c r="B172" s="98" t="str">
        <f>IF(tblLoan[[#This Row],[PMT NO]]&lt;&gt;"",EOMONTH(LoanStartDate,ROW(tblLoan[[#This Row],[PMT NO]])-ROW(tblLoan[[#Headers],[PMT NO]])-2)+DAY(LoanStartDate),"")</f>
        <v/>
      </c>
      <c r="C172" s="101" t="str">
        <f>IF(tblLoan[[#This Row],[PMT NO]]&lt;&gt;"",IF(ROW()-ROW(tblLoan[[#Headers],[BEGINNING BALANCE]])=1,LoanAmount,INDEX(tblLoan[ENDING BALANCE],ROW()-ROW(tblLoan[[#Headers],[BEGINNING BALANCE]])-1)),"")</f>
        <v/>
      </c>
      <c r="D172" s="101" t="str">
        <f>IF(tblLoan[[#This Row],[PMT NO]]&lt;&gt;"",ScheduledPayment,"")</f>
        <v/>
      </c>
      <c r="E172" s="101" t="str">
        <f>IF(tblLoan[[#This Row],[PMT NO]]&lt;&gt;"",IF(tblLoan[[#This Row],[SCHEDULED PAYMENT]]+ExtraPayments&lt;tblLoan[[#This Row],[BEGINNING BALANCE]],ExtraPayments,IF(tblLoan[[#This Row],[BEGINNING BALANCE]]-tblLoan[[#This Row],[SCHEDULED PAYMENT]]&gt;0,tblLoan[[#This Row],[BEGINNING BALANCE]]-tblLoan[[#This Row],[SCHEDULED PAYMENT]],0)),"")</f>
        <v/>
      </c>
      <c r="F172" s="101" t="str">
        <f>IF(tblLoan[[#This Row],[PMT NO]]&lt;&gt;"",IF(tblLoan[[#This Row],[SCHEDULED PAYMENT]]+tblLoan[[#This Row],[EXTRA PAYMENT]]&lt;=tblLoan[[#This Row],[BEGINNING BALANCE]],tblLoan[[#This Row],[SCHEDULED PAYMENT]]+tblLoan[[#This Row],[EXTRA PAYMENT]],tblLoan[[#This Row],[BEGINNING BALANCE]]),"")</f>
        <v/>
      </c>
      <c r="G172" s="101" t="str">
        <f>IF(tblLoan[[#This Row],[PMT NO]]&lt;&gt;"",tblLoan[[#This Row],[TOTAL PAYMENT]]-tblLoan[[#This Row],[INTEREST]],"")</f>
        <v/>
      </c>
      <c r="H172" s="101" t="str">
        <f>IF(tblLoan[[#This Row],[PMT NO]]&lt;&gt;"",tblLoan[[#This Row],[BEGINNING BALANCE]]*(InterestRate/PaymentsPerYear),"")</f>
        <v/>
      </c>
      <c r="I172" s="101" t="str">
        <f>IF(tblLoan[[#This Row],[PMT NO]]&lt;&gt;"",IF(tblLoan[[#This Row],[SCHEDULED PAYMENT]]+tblLoan[[#This Row],[EXTRA PAYMENT]]&lt;=tblLoan[[#This Row],[BEGINNING BALANCE]],tblLoan[[#This Row],[BEGINNING BALANCE]]-tblLoan[[#This Row],[PRINCIPAL]],0),"")</f>
        <v/>
      </c>
      <c r="J172" s="101" t="str">
        <f>IF(tblLoan[[#This Row],[PMT NO]]&lt;&gt;"",SUM(INDEX(tblLoan[INTEREST],1,1):tblLoan[[#This Row],[INTEREST]]),"")</f>
        <v/>
      </c>
    </row>
    <row r="173" spans="1:10" x14ac:dyDescent="0.2">
      <c r="A173" s="97" t="str">
        <f>IF(LoanIsGood,IF(ROW()-ROW(tblLoan[[#Headers],[PMT NO]])&gt;ScheduledNumberOfPayments,"",ROW()-ROW(tblLoan[[#Headers],[PMT NO]])),"")</f>
        <v/>
      </c>
      <c r="B173" s="98" t="str">
        <f>IF(tblLoan[[#This Row],[PMT NO]]&lt;&gt;"",EOMONTH(LoanStartDate,ROW(tblLoan[[#This Row],[PMT NO]])-ROW(tblLoan[[#Headers],[PMT NO]])-2)+DAY(LoanStartDate),"")</f>
        <v/>
      </c>
      <c r="C173" s="101" t="str">
        <f>IF(tblLoan[[#This Row],[PMT NO]]&lt;&gt;"",IF(ROW()-ROW(tblLoan[[#Headers],[BEGINNING BALANCE]])=1,LoanAmount,INDEX(tblLoan[ENDING BALANCE],ROW()-ROW(tblLoan[[#Headers],[BEGINNING BALANCE]])-1)),"")</f>
        <v/>
      </c>
      <c r="D173" s="101" t="str">
        <f>IF(tblLoan[[#This Row],[PMT NO]]&lt;&gt;"",ScheduledPayment,"")</f>
        <v/>
      </c>
      <c r="E173" s="101" t="str">
        <f>IF(tblLoan[[#This Row],[PMT NO]]&lt;&gt;"",IF(tblLoan[[#This Row],[SCHEDULED PAYMENT]]+ExtraPayments&lt;tblLoan[[#This Row],[BEGINNING BALANCE]],ExtraPayments,IF(tblLoan[[#This Row],[BEGINNING BALANCE]]-tblLoan[[#This Row],[SCHEDULED PAYMENT]]&gt;0,tblLoan[[#This Row],[BEGINNING BALANCE]]-tblLoan[[#This Row],[SCHEDULED PAYMENT]],0)),"")</f>
        <v/>
      </c>
      <c r="F173" s="101" t="str">
        <f>IF(tblLoan[[#This Row],[PMT NO]]&lt;&gt;"",IF(tblLoan[[#This Row],[SCHEDULED PAYMENT]]+tblLoan[[#This Row],[EXTRA PAYMENT]]&lt;=tblLoan[[#This Row],[BEGINNING BALANCE]],tblLoan[[#This Row],[SCHEDULED PAYMENT]]+tblLoan[[#This Row],[EXTRA PAYMENT]],tblLoan[[#This Row],[BEGINNING BALANCE]]),"")</f>
        <v/>
      </c>
      <c r="G173" s="101" t="str">
        <f>IF(tblLoan[[#This Row],[PMT NO]]&lt;&gt;"",tblLoan[[#This Row],[TOTAL PAYMENT]]-tblLoan[[#This Row],[INTEREST]],"")</f>
        <v/>
      </c>
      <c r="H173" s="101" t="str">
        <f>IF(tblLoan[[#This Row],[PMT NO]]&lt;&gt;"",tblLoan[[#This Row],[BEGINNING BALANCE]]*(InterestRate/PaymentsPerYear),"")</f>
        <v/>
      </c>
      <c r="I173" s="101" t="str">
        <f>IF(tblLoan[[#This Row],[PMT NO]]&lt;&gt;"",IF(tblLoan[[#This Row],[SCHEDULED PAYMENT]]+tblLoan[[#This Row],[EXTRA PAYMENT]]&lt;=tblLoan[[#This Row],[BEGINNING BALANCE]],tblLoan[[#This Row],[BEGINNING BALANCE]]-tblLoan[[#This Row],[PRINCIPAL]],0),"")</f>
        <v/>
      </c>
      <c r="J173" s="101" t="str">
        <f>IF(tblLoan[[#This Row],[PMT NO]]&lt;&gt;"",SUM(INDEX(tblLoan[INTEREST],1,1):tblLoan[[#This Row],[INTEREST]]),"")</f>
        <v/>
      </c>
    </row>
    <row r="174" spans="1:10" x14ac:dyDescent="0.2">
      <c r="A174" s="97" t="str">
        <f>IF(LoanIsGood,IF(ROW()-ROW(tblLoan[[#Headers],[PMT NO]])&gt;ScheduledNumberOfPayments,"",ROW()-ROW(tblLoan[[#Headers],[PMT NO]])),"")</f>
        <v/>
      </c>
      <c r="B174" s="98" t="str">
        <f>IF(tblLoan[[#This Row],[PMT NO]]&lt;&gt;"",EOMONTH(LoanStartDate,ROW(tblLoan[[#This Row],[PMT NO]])-ROW(tblLoan[[#Headers],[PMT NO]])-2)+DAY(LoanStartDate),"")</f>
        <v/>
      </c>
      <c r="C174" s="101" t="str">
        <f>IF(tblLoan[[#This Row],[PMT NO]]&lt;&gt;"",IF(ROW()-ROW(tblLoan[[#Headers],[BEGINNING BALANCE]])=1,LoanAmount,INDEX(tblLoan[ENDING BALANCE],ROW()-ROW(tblLoan[[#Headers],[BEGINNING BALANCE]])-1)),"")</f>
        <v/>
      </c>
      <c r="D174" s="101" t="str">
        <f>IF(tblLoan[[#This Row],[PMT NO]]&lt;&gt;"",ScheduledPayment,"")</f>
        <v/>
      </c>
      <c r="E174" s="101" t="str">
        <f>IF(tblLoan[[#This Row],[PMT NO]]&lt;&gt;"",IF(tblLoan[[#This Row],[SCHEDULED PAYMENT]]+ExtraPayments&lt;tblLoan[[#This Row],[BEGINNING BALANCE]],ExtraPayments,IF(tblLoan[[#This Row],[BEGINNING BALANCE]]-tblLoan[[#This Row],[SCHEDULED PAYMENT]]&gt;0,tblLoan[[#This Row],[BEGINNING BALANCE]]-tblLoan[[#This Row],[SCHEDULED PAYMENT]],0)),"")</f>
        <v/>
      </c>
      <c r="F174" s="101" t="str">
        <f>IF(tblLoan[[#This Row],[PMT NO]]&lt;&gt;"",IF(tblLoan[[#This Row],[SCHEDULED PAYMENT]]+tblLoan[[#This Row],[EXTRA PAYMENT]]&lt;=tblLoan[[#This Row],[BEGINNING BALANCE]],tblLoan[[#This Row],[SCHEDULED PAYMENT]]+tblLoan[[#This Row],[EXTRA PAYMENT]],tblLoan[[#This Row],[BEGINNING BALANCE]]),"")</f>
        <v/>
      </c>
      <c r="G174" s="101" t="str">
        <f>IF(tblLoan[[#This Row],[PMT NO]]&lt;&gt;"",tblLoan[[#This Row],[TOTAL PAYMENT]]-tblLoan[[#This Row],[INTEREST]],"")</f>
        <v/>
      </c>
      <c r="H174" s="101" t="str">
        <f>IF(tblLoan[[#This Row],[PMT NO]]&lt;&gt;"",tblLoan[[#This Row],[BEGINNING BALANCE]]*(InterestRate/PaymentsPerYear),"")</f>
        <v/>
      </c>
      <c r="I174" s="101" t="str">
        <f>IF(tblLoan[[#This Row],[PMT NO]]&lt;&gt;"",IF(tblLoan[[#This Row],[SCHEDULED PAYMENT]]+tblLoan[[#This Row],[EXTRA PAYMENT]]&lt;=tblLoan[[#This Row],[BEGINNING BALANCE]],tblLoan[[#This Row],[BEGINNING BALANCE]]-tblLoan[[#This Row],[PRINCIPAL]],0),"")</f>
        <v/>
      </c>
      <c r="J174" s="101" t="str">
        <f>IF(tblLoan[[#This Row],[PMT NO]]&lt;&gt;"",SUM(INDEX(tblLoan[INTEREST],1,1):tblLoan[[#This Row],[INTEREST]]),"")</f>
        <v/>
      </c>
    </row>
    <row r="175" spans="1:10" x14ac:dyDescent="0.2">
      <c r="A175" s="97" t="str">
        <f>IF(LoanIsGood,IF(ROW()-ROW(tblLoan[[#Headers],[PMT NO]])&gt;ScheduledNumberOfPayments,"",ROW()-ROW(tblLoan[[#Headers],[PMT NO]])),"")</f>
        <v/>
      </c>
      <c r="B175" s="98" t="str">
        <f>IF(tblLoan[[#This Row],[PMT NO]]&lt;&gt;"",EOMONTH(LoanStartDate,ROW(tblLoan[[#This Row],[PMT NO]])-ROW(tblLoan[[#Headers],[PMT NO]])-2)+DAY(LoanStartDate),"")</f>
        <v/>
      </c>
      <c r="C175" s="101" t="str">
        <f>IF(tblLoan[[#This Row],[PMT NO]]&lt;&gt;"",IF(ROW()-ROW(tblLoan[[#Headers],[BEGINNING BALANCE]])=1,LoanAmount,INDEX(tblLoan[ENDING BALANCE],ROW()-ROW(tblLoan[[#Headers],[BEGINNING BALANCE]])-1)),"")</f>
        <v/>
      </c>
      <c r="D175" s="101" t="str">
        <f>IF(tblLoan[[#This Row],[PMT NO]]&lt;&gt;"",ScheduledPayment,"")</f>
        <v/>
      </c>
      <c r="E175" s="101" t="str">
        <f>IF(tblLoan[[#This Row],[PMT NO]]&lt;&gt;"",IF(tblLoan[[#This Row],[SCHEDULED PAYMENT]]+ExtraPayments&lt;tblLoan[[#This Row],[BEGINNING BALANCE]],ExtraPayments,IF(tblLoan[[#This Row],[BEGINNING BALANCE]]-tblLoan[[#This Row],[SCHEDULED PAYMENT]]&gt;0,tblLoan[[#This Row],[BEGINNING BALANCE]]-tblLoan[[#This Row],[SCHEDULED PAYMENT]],0)),"")</f>
        <v/>
      </c>
      <c r="F175" s="101" t="str">
        <f>IF(tblLoan[[#This Row],[PMT NO]]&lt;&gt;"",IF(tblLoan[[#This Row],[SCHEDULED PAYMENT]]+tblLoan[[#This Row],[EXTRA PAYMENT]]&lt;=tblLoan[[#This Row],[BEGINNING BALANCE]],tblLoan[[#This Row],[SCHEDULED PAYMENT]]+tblLoan[[#This Row],[EXTRA PAYMENT]],tblLoan[[#This Row],[BEGINNING BALANCE]]),"")</f>
        <v/>
      </c>
      <c r="G175" s="101" t="str">
        <f>IF(tblLoan[[#This Row],[PMT NO]]&lt;&gt;"",tblLoan[[#This Row],[TOTAL PAYMENT]]-tblLoan[[#This Row],[INTEREST]],"")</f>
        <v/>
      </c>
      <c r="H175" s="101" t="str">
        <f>IF(tblLoan[[#This Row],[PMT NO]]&lt;&gt;"",tblLoan[[#This Row],[BEGINNING BALANCE]]*(InterestRate/PaymentsPerYear),"")</f>
        <v/>
      </c>
      <c r="I175" s="101" t="str">
        <f>IF(tblLoan[[#This Row],[PMT NO]]&lt;&gt;"",IF(tblLoan[[#This Row],[SCHEDULED PAYMENT]]+tblLoan[[#This Row],[EXTRA PAYMENT]]&lt;=tblLoan[[#This Row],[BEGINNING BALANCE]],tblLoan[[#This Row],[BEGINNING BALANCE]]-tblLoan[[#This Row],[PRINCIPAL]],0),"")</f>
        <v/>
      </c>
      <c r="J175" s="101" t="str">
        <f>IF(tblLoan[[#This Row],[PMT NO]]&lt;&gt;"",SUM(INDEX(tblLoan[INTEREST],1,1):tblLoan[[#This Row],[INTEREST]]),"")</f>
        <v/>
      </c>
    </row>
    <row r="176" spans="1:10" x14ac:dyDescent="0.2">
      <c r="A176" s="97" t="str">
        <f>IF(LoanIsGood,IF(ROW()-ROW(tblLoan[[#Headers],[PMT NO]])&gt;ScheduledNumberOfPayments,"",ROW()-ROW(tblLoan[[#Headers],[PMT NO]])),"")</f>
        <v/>
      </c>
      <c r="B176" s="98" t="str">
        <f>IF(tblLoan[[#This Row],[PMT NO]]&lt;&gt;"",EOMONTH(LoanStartDate,ROW(tblLoan[[#This Row],[PMT NO]])-ROW(tblLoan[[#Headers],[PMT NO]])-2)+DAY(LoanStartDate),"")</f>
        <v/>
      </c>
      <c r="C176" s="101" t="str">
        <f>IF(tblLoan[[#This Row],[PMT NO]]&lt;&gt;"",IF(ROW()-ROW(tblLoan[[#Headers],[BEGINNING BALANCE]])=1,LoanAmount,INDEX(tblLoan[ENDING BALANCE],ROW()-ROW(tblLoan[[#Headers],[BEGINNING BALANCE]])-1)),"")</f>
        <v/>
      </c>
      <c r="D176" s="101" t="str">
        <f>IF(tblLoan[[#This Row],[PMT NO]]&lt;&gt;"",ScheduledPayment,"")</f>
        <v/>
      </c>
      <c r="E176" s="101" t="str">
        <f>IF(tblLoan[[#This Row],[PMT NO]]&lt;&gt;"",IF(tblLoan[[#This Row],[SCHEDULED PAYMENT]]+ExtraPayments&lt;tblLoan[[#This Row],[BEGINNING BALANCE]],ExtraPayments,IF(tblLoan[[#This Row],[BEGINNING BALANCE]]-tblLoan[[#This Row],[SCHEDULED PAYMENT]]&gt;0,tblLoan[[#This Row],[BEGINNING BALANCE]]-tblLoan[[#This Row],[SCHEDULED PAYMENT]],0)),"")</f>
        <v/>
      </c>
      <c r="F176" s="101" t="str">
        <f>IF(tblLoan[[#This Row],[PMT NO]]&lt;&gt;"",IF(tblLoan[[#This Row],[SCHEDULED PAYMENT]]+tblLoan[[#This Row],[EXTRA PAYMENT]]&lt;=tblLoan[[#This Row],[BEGINNING BALANCE]],tblLoan[[#This Row],[SCHEDULED PAYMENT]]+tblLoan[[#This Row],[EXTRA PAYMENT]],tblLoan[[#This Row],[BEGINNING BALANCE]]),"")</f>
        <v/>
      </c>
      <c r="G176" s="101" t="str">
        <f>IF(tblLoan[[#This Row],[PMT NO]]&lt;&gt;"",tblLoan[[#This Row],[TOTAL PAYMENT]]-tblLoan[[#This Row],[INTEREST]],"")</f>
        <v/>
      </c>
      <c r="H176" s="101" t="str">
        <f>IF(tblLoan[[#This Row],[PMT NO]]&lt;&gt;"",tblLoan[[#This Row],[BEGINNING BALANCE]]*(InterestRate/PaymentsPerYear),"")</f>
        <v/>
      </c>
      <c r="I176" s="101" t="str">
        <f>IF(tblLoan[[#This Row],[PMT NO]]&lt;&gt;"",IF(tblLoan[[#This Row],[SCHEDULED PAYMENT]]+tblLoan[[#This Row],[EXTRA PAYMENT]]&lt;=tblLoan[[#This Row],[BEGINNING BALANCE]],tblLoan[[#This Row],[BEGINNING BALANCE]]-tblLoan[[#This Row],[PRINCIPAL]],0),"")</f>
        <v/>
      </c>
      <c r="J176" s="101" t="str">
        <f>IF(tblLoan[[#This Row],[PMT NO]]&lt;&gt;"",SUM(INDEX(tblLoan[INTEREST],1,1):tblLoan[[#This Row],[INTEREST]]),"")</f>
        <v/>
      </c>
    </row>
    <row r="177" spans="1:10" x14ac:dyDescent="0.2">
      <c r="A177" s="97" t="str">
        <f>IF(LoanIsGood,IF(ROW()-ROW(tblLoan[[#Headers],[PMT NO]])&gt;ScheduledNumberOfPayments,"",ROW()-ROW(tblLoan[[#Headers],[PMT NO]])),"")</f>
        <v/>
      </c>
      <c r="B177" s="98" t="str">
        <f>IF(tblLoan[[#This Row],[PMT NO]]&lt;&gt;"",EOMONTH(LoanStartDate,ROW(tblLoan[[#This Row],[PMT NO]])-ROW(tblLoan[[#Headers],[PMT NO]])-2)+DAY(LoanStartDate),"")</f>
        <v/>
      </c>
      <c r="C177" s="101" t="str">
        <f>IF(tblLoan[[#This Row],[PMT NO]]&lt;&gt;"",IF(ROW()-ROW(tblLoan[[#Headers],[BEGINNING BALANCE]])=1,LoanAmount,INDEX(tblLoan[ENDING BALANCE],ROW()-ROW(tblLoan[[#Headers],[BEGINNING BALANCE]])-1)),"")</f>
        <v/>
      </c>
      <c r="D177" s="101" t="str">
        <f>IF(tblLoan[[#This Row],[PMT NO]]&lt;&gt;"",ScheduledPayment,"")</f>
        <v/>
      </c>
      <c r="E177" s="101" t="str">
        <f>IF(tblLoan[[#This Row],[PMT NO]]&lt;&gt;"",IF(tblLoan[[#This Row],[SCHEDULED PAYMENT]]+ExtraPayments&lt;tblLoan[[#This Row],[BEGINNING BALANCE]],ExtraPayments,IF(tblLoan[[#This Row],[BEGINNING BALANCE]]-tblLoan[[#This Row],[SCHEDULED PAYMENT]]&gt;0,tblLoan[[#This Row],[BEGINNING BALANCE]]-tblLoan[[#This Row],[SCHEDULED PAYMENT]],0)),"")</f>
        <v/>
      </c>
      <c r="F177" s="101" t="str">
        <f>IF(tblLoan[[#This Row],[PMT NO]]&lt;&gt;"",IF(tblLoan[[#This Row],[SCHEDULED PAYMENT]]+tblLoan[[#This Row],[EXTRA PAYMENT]]&lt;=tblLoan[[#This Row],[BEGINNING BALANCE]],tblLoan[[#This Row],[SCHEDULED PAYMENT]]+tblLoan[[#This Row],[EXTRA PAYMENT]],tblLoan[[#This Row],[BEGINNING BALANCE]]),"")</f>
        <v/>
      </c>
      <c r="G177" s="101" t="str">
        <f>IF(tblLoan[[#This Row],[PMT NO]]&lt;&gt;"",tblLoan[[#This Row],[TOTAL PAYMENT]]-tblLoan[[#This Row],[INTEREST]],"")</f>
        <v/>
      </c>
      <c r="H177" s="101" t="str">
        <f>IF(tblLoan[[#This Row],[PMT NO]]&lt;&gt;"",tblLoan[[#This Row],[BEGINNING BALANCE]]*(InterestRate/PaymentsPerYear),"")</f>
        <v/>
      </c>
      <c r="I177" s="101" t="str">
        <f>IF(tblLoan[[#This Row],[PMT NO]]&lt;&gt;"",IF(tblLoan[[#This Row],[SCHEDULED PAYMENT]]+tblLoan[[#This Row],[EXTRA PAYMENT]]&lt;=tblLoan[[#This Row],[BEGINNING BALANCE]],tblLoan[[#This Row],[BEGINNING BALANCE]]-tblLoan[[#This Row],[PRINCIPAL]],0),"")</f>
        <v/>
      </c>
      <c r="J177" s="101" t="str">
        <f>IF(tblLoan[[#This Row],[PMT NO]]&lt;&gt;"",SUM(INDEX(tblLoan[INTEREST],1,1):tblLoan[[#This Row],[INTEREST]]),"")</f>
        <v/>
      </c>
    </row>
    <row r="178" spans="1:10" x14ac:dyDescent="0.2">
      <c r="A178" s="97" t="str">
        <f>IF(LoanIsGood,IF(ROW()-ROW(tblLoan[[#Headers],[PMT NO]])&gt;ScheduledNumberOfPayments,"",ROW()-ROW(tblLoan[[#Headers],[PMT NO]])),"")</f>
        <v/>
      </c>
      <c r="B178" s="98" t="str">
        <f>IF(tblLoan[[#This Row],[PMT NO]]&lt;&gt;"",EOMONTH(LoanStartDate,ROW(tblLoan[[#This Row],[PMT NO]])-ROW(tblLoan[[#Headers],[PMT NO]])-2)+DAY(LoanStartDate),"")</f>
        <v/>
      </c>
      <c r="C178" s="101" t="str">
        <f>IF(tblLoan[[#This Row],[PMT NO]]&lt;&gt;"",IF(ROW()-ROW(tblLoan[[#Headers],[BEGINNING BALANCE]])=1,LoanAmount,INDEX(tblLoan[ENDING BALANCE],ROW()-ROW(tblLoan[[#Headers],[BEGINNING BALANCE]])-1)),"")</f>
        <v/>
      </c>
      <c r="D178" s="101" t="str">
        <f>IF(tblLoan[[#This Row],[PMT NO]]&lt;&gt;"",ScheduledPayment,"")</f>
        <v/>
      </c>
      <c r="E178" s="101" t="str">
        <f>IF(tblLoan[[#This Row],[PMT NO]]&lt;&gt;"",IF(tblLoan[[#This Row],[SCHEDULED PAYMENT]]+ExtraPayments&lt;tblLoan[[#This Row],[BEGINNING BALANCE]],ExtraPayments,IF(tblLoan[[#This Row],[BEGINNING BALANCE]]-tblLoan[[#This Row],[SCHEDULED PAYMENT]]&gt;0,tblLoan[[#This Row],[BEGINNING BALANCE]]-tblLoan[[#This Row],[SCHEDULED PAYMENT]],0)),"")</f>
        <v/>
      </c>
      <c r="F178" s="101" t="str">
        <f>IF(tblLoan[[#This Row],[PMT NO]]&lt;&gt;"",IF(tblLoan[[#This Row],[SCHEDULED PAYMENT]]+tblLoan[[#This Row],[EXTRA PAYMENT]]&lt;=tblLoan[[#This Row],[BEGINNING BALANCE]],tblLoan[[#This Row],[SCHEDULED PAYMENT]]+tblLoan[[#This Row],[EXTRA PAYMENT]],tblLoan[[#This Row],[BEGINNING BALANCE]]),"")</f>
        <v/>
      </c>
      <c r="G178" s="101" t="str">
        <f>IF(tblLoan[[#This Row],[PMT NO]]&lt;&gt;"",tblLoan[[#This Row],[TOTAL PAYMENT]]-tblLoan[[#This Row],[INTEREST]],"")</f>
        <v/>
      </c>
      <c r="H178" s="101" t="str">
        <f>IF(tblLoan[[#This Row],[PMT NO]]&lt;&gt;"",tblLoan[[#This Row],[BEGINNING BALANCE]]*(InterestRate/PaymentsPerYear),"")</f>
        <v/>
      </c>
      <c r="I178" s="101" t="str">
        <f>IF(tblLoan[[#This Row],[PMT NO]]&lt;&gt;"",IF(tblLoan[[#This Row],[SCHEDULED PAYMENT]]+tblLoan[[#This Row],[EXTRA PAYMENT]]&lt;=tblLoan[[#This Row],[BEGINNING BALANCE]],tblLoan[[#This Row],[BEGINNING BALANCE]]-tblLoan[[#This Row],[PRINCIPAL]],0),"")</f>
        <v/>
      </c>
      <c r="J178" s="101" t="str">
        <f>IF(tblLoan[[#This Row],[PMT NO]]&lt;&gt;"",SUM(INDEX(tblLoan[INTEREST],1,1):tblLoan[[#This Row],[INTEREST]]),"")</f>
        <v/>
      </c>
    </row>
    <row r="179" spans="1:10" x14ac:dyDescent="0.2">
      <c r="A179" s="97" t="str">
        <f>IF(LoanIsGood,IF(ROW()-ROW(tblLoan[[#Headers],[PMT NO]])&gt;ScheduledNumberOfPayments,"",ROW()-ROW(tblLoan[[#Headers],[PMT NO]])),"")</f>
        <v/>
      </c>
      <c r="B179" s="98" t="str">
        <f>IF(tblLoan[[#This Row],[PMT NO]]&lt;&gt;"",EOMONTH(LoanStartDate,ROW(tblLoan[[#This Row],[PMT NO]])-ROW(tblLoan[[#Headers],[PMT NO]])-2)+DAY(LoanStartDate),"")</f>
        <v/>
      </c>
      <c r="C179" s="101" t="str">
        <f>IF(tblLoan[[#This Row],[PMT NO]]&lt;&gt;"",IF(ROW()-ROW(tblLoan[[#Headers],[BEGINNING BALANCE]])=1,LoanAmount,INDEX(tblLoan[ENDING BALANCE],ROW()-ROW(tblLoan[[#Headers],[BEGINNING BALANCE]])-1)),"")</f>
        <v/>
      </c>
      <c r="D179" s="101" t="str">
        <f>IF(tblLoan[[#This Row],[PMT NO]]&lt;&gt;"",ScheduledPayment,"")</f>
        <v/>
      </c>
      <c r="E179" s="101" t="str">
        <f>IF(tblLoan[[#This Row],[PMT NO]]&lt;&gt;"",IF(tblLoan[[#This Row],[SCHEDULED PAYMENT]]+ExtraPayments&lt;tblLoan[[#This Row],[BEGINNING BALANCE]],ExtraPayments,IF(tblLoan[[#This Row],[BEGINNING BALANCE]]-tblLoan[[#This Row],[SCHEDULED PAYMENT]]&gt;0,tblLoan[[#This Row],[BEGINNING BALANCE]]-tblLoan[[#This Row],[SCHEDULED PAYMENT]],0)),"")</f>
        <v/>
      </c>
      <c r="F179" s="101" t="str">
        <f>IF(tblLoan[[#This Row],[PMT NO]]&lt;&gt;"",IF(tblLoan[[#This Row],[SCHEDULED PAYMENT]]+tblLoan[[#This Row],[EXTRA PAYMENT]]&lt;=tblLoan[[#This Row],[BEGINNING BALANCE]],tblLoan[[#This Row],[SCHEDULED PAYMENT]]+tblLoan[[#This Row],[EXTRA PAYMENT]],tblLoan[[#This Row],[BEGINNING BALANCE]]),"")</f>
        <v/>
      </c>
      <c r="G179" s="101" t="str">
        <f>IF(tblLoan[[#This Row],[PMT NO]]&lt;&gt;"",tblLoan[[#This Row],[TOTAL PAYMENT]]-tblLoan[[#This Row],[INTEREST]],"")</f>
        <v/>
      </c>
      <c r="H179" s="101" t="str">
        <f>IF(tblLoan[[#This Row],[PMT NO]]&lt;&gt;"",tblLoan[[#This Row],[BEGINNING BALANCE]]*(InterestRate/PaymentsPerYear),"")</f>
        <v/>
      </c>
      <c r="I179" s="101" t="str">
        <f>IF(tblLoan[[#This Row],[PMT NO]]&lt;&gt;"",IF(tblLoan[[#This Row],[SCHEDULED PAYMENT]]+tblLoan[[#This Row],[EXTRA PAYMENT]]&lt;=tblLoan[[#This Row],[BEGINNING BALANCE]],tblLoan[[#This Row],[BEGINNING BALANCE]]-tblLoan[[#This Row],[PRINCIPAL]],0),"")</f>
        <v/>
      </c>
      <c r="J179" s="101" t="str">
        <f>IF(tblLoan[[#This Row],[PMT NO]]&lt;&gt;"",SUM(INDEX(tblLoan[INTEREST],1,1):tblLoan[[#This Row],[INTEREST]]),"")</f>
        <v/>
      </c>
    </row>
    <row r="180" spans="1:10" x14ac:dyDescent="0.2">
      <c r="A180" s="97" t="str">
        <f>IF(LoanIsGood,IF(ROW()-ROW(tblLoan[[#Headers],[PMT NO]])&gt;ScheduledNumberOfPayments,"",ROW()-ROW(tblLoan[[#Headers],[PMT NO]])),"")</f>
        <v/>
      </c>
      <c r="B180" s="98" t="str">
        <f>IF(tblLoan[[#This Row],[PMT NO]]&lt;&gt;"",EOMONTH(LoanStartDate,ROW(tblLoan[[#This Row],[PMT NO]])-ROW(tblLoan[[#Headers],[PMT NO]])-2)+DAY(LoanStartDate),"")</f>
        <v/>
      </c>
      <c r="C180" s="101" t="str">
        <f>IF(tblLoan[[#This Row],[PMT NO]]&lt;&gt;"",IF(ROW()-ROW(tblLoan[[#Headers],[BEGINNING BALANCE]])=1,LoanAmount,INDEX(tblLoan[ENDING BALANCE],ROW()-ROW(tblLoan[[#Headers],[BEGINNING BALANCE]])-1)),"")</f>
        <v/>
      </c>
      <c r="D180" s="101" t="str">
        <f>IF(tblLoan[[#This Row],[PMT NO]]&lt;&gt;"",ScheduledPayment,"")</f>
        <v/>
      </c>
      <c r="E180" s="101" t="str">
        <f>IF(tblLoan[[#This Row],[PMT NO]]&lt;&gt;"",IF(tblLoan[[#This Row],[SCHEDULED PAYMENT]]+ExtraPayments&lt;tblLoan[[#This Row],[BEGINNING BALANCE]],ExtraPayments,IF(tblLoan[[#This Row],[BEGINNING BALANCE]]-tblLoan[[#This Row],[SCHEDULED PAYMENT]]&gt;0,tblLoan[[#This Row],[BEGINNING BALANCE]]-tblLoan[[#This Row],[SCHEDULED PAYMENT]],0)),"")</f>
        <v/>
      </c>
      <c r="F180" s="101" t="str">
        <f>IF(tblLoan[[#This Row],[PMT NO]]&lt;&gt;"",IF(tblLoan[[#This Row],[SCHEDULED PAYMENT]]+tblLoan[[#This Row],[EXTRA PAYMENT]]&lt;=tblLoan[[#This Row],[BEGINNING BALANCE]],tblLoan[[#This Row],[SCHEDULED PAYMENT]]+tblLoan[[#This Row],[EXTRA PAYMENT]],tblLoan[[#This Row],[BEGINNING BALANCE]]),"")</f>
        <v/>
      </c>
      <c r="G180" s="101" t="str">
        <f>IF(tblLoan[[#This Row],[PMT NO]]&lt;&gt;"",tblLoan[[#This Row],[TOTAL PAYMENT]]-tblLoan[[#This Row],[INTEREST]],"")</f>
        <v/>
      </c>
      <c r="H180" s="101" t="str">
        <f>IF(tblLoan[[#This Row],[PMT NO]]&lt;&gt;"",tblLoan[[#This Row],[BEGINNING BALANCE]]*(InterestRate/PaymentsPerYear),"")</f>
        <v/>
      </c>
      <c r="I180" s="101" t="str">
        <f>IF(tblLoan[[#This Row],[PMT NO]]&lt;&gt;"",IF(tblLoan[[#This Row],[SCHEDULED PAYMENT]]+tblLoan[[#This Row],[EXTRA PAYMENT]]&lt;=tblLoan[[#This Row],[BEGINNING BALANCE]],tblLoan[[#This Row],[BEGINNING BALANCE]]-tblLoan[[#This Row],[PRINCIPAL]],0),"")</f>
        <v/>
      </c>
      <c r="J180" s="101" t="str">
        <f>IF(tblLoan[[#This Row],[PMT NO]]&lt;&gt;"",SUM(INDEX(tblLoan[INTEREST],1,1):tblLoan[[#This Row],[INTEREST]]),"")</f>
        <v/>
      </c>
    </row>
    <row r="181" spans="1:10" x14ac:dyDescent="0.2">
      <c r="A181" s="97" t="str">
        <f>IF(LoanIsGood,IF(ROW()-ROW(tblLoan[[#Headers],[PMT NO]])&gt;ScheduledNumberOfPayments,"",ROW()-ROW(tblLoan[[#Headers],[PMT NO]])),"")</f>
        <v/>
      </c>
      <c r="B181" s="98" t="str">
        <f>IF(tblLoan[[#This Row],[PMT NO]]&lt;&gt;"",EOMONTH(LoanStartDate,ROW(tblLoan[[#This Row],[PMT NO]])-ROW(tblLoan[[#Headers],[PMT NO]])-2)+DAY(LoanStartDate),"")</f>
        <v/>
      </c>
      <c r="C181" s="101" t="str">
        <f>IF(tblLoan[[#This Row],[PMT NO]]&lt;&gt;"",IF(ROW()-ROW(tblLoan[[#Headers],[BEGINNING BALANCE]])=1,LoanAmount,INDEX(tblLoan[ENDING BALANCE],ROW()-ROW(tblLoan[[#Headers],[BEGINNING BALANCE]])-1)),"")</f>
        <v/>
      </c>
      <c r="D181" s="101" t="str">
        <f>IF(tblLoan[[#This Row],[PMT NO]]&lt;&gt;"",ScheduledPayment,"")</f>
        <v/>
      </c>
      <c r="E181" s="101" t="str">
        <f>IF(tblLoan[[#This Row],[PMT NO]]&lt;&gt;"",IF(tblLoan[[#This Row],[SCHEDULED PAYMENT]]+ExtraPayments&lt;tblLoan[[#This Row],[BEGINNING BALANCE]],ExtraPayments,IF(tblLoan[[#This Row],[BEGINNING BALANCE]]-tblLoan[[#This Row],[SCHEDULED PAYMENT]]&gt;0,tblLoan[[#This Row],[BEGINNING BALANCE]]-tblLoan[[#This Row],[SCHEDULED PAYMENT]],0)),"")</f>
        <v/>
      </c>
      <c r="F181" s="101" t="str">
        <f>IF(tblLoan[[#This Row],[PMT NO]]&lt;&gt;"",IF(tblLoan[[#This Row],[SCHEDULED PAYMENT]]+tblLoan[[#This Row],[EXTRA PAYMENT]]&lt;=tblLoan[[#This Row],[BEGINNING BALANCE]],tblLoan[[#This Row],[SCHEDULED PAYMENT]]+tblLoan[[#This Row],[EXTRA PAYMENT]],tblLoan[[#This Row],[BEGINNING BALANCE]]),"")</f>
        <v/>
      </c>
      <c r="G181" s="101" t="str">
        <f>IF(tblLoan[[#This Row],[PMT NO]]&lt;&gt;"",tblLoan[[#This Row],[TOTAL PAYMENT]]-tblLoan[[#This Row],[INTEREST]],"")</f>
        <v/>
      </c>
      <c r="H181" s="101" t="str">
        <f>IF(tblLoan[[#This Row],[PMT NO]]&lt;&gt;"",tblLoan[[#This Row],[BEGINNING BALANCE]]*(InterestRate/PaymentsPerYear),"")</f>
        <v/>
      </c>
      <c r="I181" s="101" t="str">
        <f>IF(tblLoan[[#This Row],[PMT NO]]&lt;&gt;"",IF(tblLoan[[#This Row],[SCHEDULED PAYMENT]]+tblLoan[[#This Row],[EXTRA PAYMENT]]&lt;=tblLoan[[#This Row],[BEGINNING BALANCE]],tblLoan[[#This Row],[BEGINNING BALANCE]]-tblLoan[[#This Row],[PRINCIPAL]],0),"")</f>
        <v/>
      </c>
      <c r="J181" s="101" t="str">
        <f>IF(tblLoan[[#This Row],[PMT NO]]&lt;&gt;"",SUM(INDEX(tblLoan[INTEREST],1,1):tblLoan[[#This Row],[INTEREST]]),"")</f>
        <v/>
      </c>
    </row>
    <row r="182" spans="1:10" x14ac:dyDescent="0.2">
      <c r="A182" s="97" t="str">
        <f>IF(LoanIsGood,IF(ROW()-ROW(tblLoan[[#Headers],[PMT NO]])&gt;ScheduledNumberOfPayments,"",ROW()-ROW(tblLoan[[#Headers],[PMT NO]])),"")</f>
        <v/>
      </c>
      <c r="B182" s="98" t="str">
        <f>IF(tblLoan[[#This Row],[PMT NO]]&lt;&gt;"",EOMONTH(LoanStartDate,ROW(tblLoan[[#This Row],[PMT NO]])-ROW(tblLoan[[#Headers],[PMT NO]])-2)+DAY(LoanStartDate),"")</f>
        <v/>
      </c>
      <c r="C182" s="101" t="str">
        <f>IF(tblLoan[[#This Row],[PMT NO]]&lt;&gt;"",IF(ROW()-ROW(tblLoan[[#Headers],[BEGINNING BALANCE]])=1,LoanAmount,INDEX(tblLoan[ENDING BALANCE],ROW()-ROW(tblLoan[[#Headers],[BEGINNING BALANCE]])-1)),"")</f>
        <v/>
      </c>
      <c r="D182" s="101" t="str">
        <f>IF(tblLoan[[#This Row],[PMT NO]]&lt;&gt;"",ScheduledPayment,"")</f>
        <v/>
      </c>
      <c r="E182" s="101" t="str">
        <f>IF(tblLoan[[#This Row],[PMT NO]]&lt;&gt;"",IF(tblLoan[[#This Row],[SCHEDULED PAYMENT]]+ExtraPayments&lt;tblLoan[[#This Row],[BEGINNING BALANCE]],ExtraPayments,IF(tblLoan[[#This Row],[BEGINNING BALANCE]]-tblLoan[[#This Row],[SCHEDULED PAYMENT]]&gt;0,tblLoan[[#This Row],[BEGINNING BALANCE]]-tblLoan[[#This Row],[SCHEDULED PAYMENT]],0)),"")</f>
        <v/>
      </c>
      <c r="F182" s="101" t="str">
        <f>IF(tblLoan[[#This Row],[PMT NO]]&lt;&gt;"",IF(tblLoan[[#This Row],[SCHEDULED PAYMENT]]+tblLoan[[#This Row],[EXTRA PAYMENT]]&lt;=tblLoan[[#This Row],[BEGINNING BALANCE]],tblLoan[[#This Row],[SCHEDULED PAYMENT]]+tblLoan[[#This Row],[EXTRA PAYMENT]],tblLoan[[#This Row],[BEGINNING BALANCE]]),"")</f>
        <v/>
      </c>
      <c r="G182" s="101" t="str">
        <f>IF(tblLoan[[#This Row],[PMT NO]]&lt;&gt;"",tblLoan[[#This Row],[TOTAL PAYMENT]]-tblLoan[[#This Row],[INTEREST]],"")</f>
        <v/>
      </c>
      <c r="H182" s="101" t="str">
        <f>IF(tblLoan[[#This Row],[PMT NO]]&lt;&gt;"",tblLoan[[#This Row],[BEGINNING BALANCE]]*(InterestRate/PaymentsPerYear),"")</f>
        <v/>
      </c>
      <c r="I182" s="101" t="str">
        <f>IF(tblLoan[[#This Row],[PMT NO]]&lt;&gt;"",IF(tblLoan[[#This Row],[SCHEDULED PAYMENT]]+tblLoan[[#This Row],[EXTRA PAYMENT]]&lt;=tblLoan[[#This Row],[BEGINNING BALANCE]],tblLoan[[#This Row],[BEGINNING BALANCE]]-tblLoan[[#This Row],[PRINCIPAL]],0),"")</f>
        <v/>
      </c>
      <c r="J182" s="101" t="str">
        <f>IF(tblLoan[[#This Row],[PMT NO]]&lt;&gt;"",SUM(INDEX(tblLoan[INTEREST],1,1):tblLoan[[#This Row],[INTEREST]]),"")</f>
        <v/>
      </c>
    </row>
    <row r="183" spans="1:10" x14ac:dyDescent="0.2">
      <c r="A183" s="97" t="str">
        <f>IF(LoanIsGood,IF(ROW()-ROW(tblLoan[[#Headers],[PMT NO]])&gt;ScheduledNumberOfPayments,"",ROW()-ROW(tblLoan[[#Headers],[PMT NO]])),"")</f>
        <v/>
      </c>
      <c r="B183" s="98" t="str">
        <f>IF(tblLoan[[#This Row],[PMT NO]]&lt;&gt;"",EOMONTH(LoanStartDate,ROW(tblLoan[[#This Row],[PMT NO]])-ROW(tblLoan[[#Headers],[PMT NO]])-2)+DAY(LoanStartDate),"")</f>
        <v/>
      </c>
      <c r="C183" s="101" t="str">
        <f>IF(tblLoan[[#This Row],[PMT NO]]&lt;&gt;"",IF(ROW()-ROW(tblLoan[[#Headers],[BEGINNING BALANCE]])=1,LoanAmount,INDEX(tblLoan[ENDING BALANCE],ROW()-ROW(tblLoan[[#Headers],[BEGINNING BALANCE]])-1)),"")</f>
        <v/>
      </c>
      <c r="D183" s="101" t="str">
        <f>IF(tblLoan[[#This Row],[PMT NO]]&lt;&gt;"",ScheduledPayment,"")</f>
        <v/>
      </c>
      <c r="E183" s="101" t="str">
        <f>IF(tblLoan[[#This Row],[PMT NO]]&lt;&gt;"",IF(tblLoan[[#This Row],[SCHEDULED PAYMENT]]+ExtraPayments&lt;tblLoan[[#This Row],[BEGINNING BALANCE]],ExtraPayments,IF(tblLoan[[#This Row],[BEGINNING BALANCE]]-tblLoan[[#This Row],[SCHEDULED PAYMENT]]&gt;0,tblLoan[[#This Row],[BEGINNING BALANCE]]-tblLoan[[#This Row],[SCHEDULED PAYMENT]],0)),"")</f>
        <v/>
      </c>
      <c r="F183" s="101" t="str">
        <f>IF(tblLoan[[#This Row],[PMT NO]]&lt;&gt;"",IF(tblLoan[[#This Row],[SCHEDULED PAYMENT]]+tblLoan[[#This Row],[EXTRA PAYMENT]]&lt;=tblLoan[[#This Row],[BEGINNING BALANCE]],tblLoan[[#This Row],[SCHEDULED PAYMENT]]+tblLoan[[#This Row],[EXTRA PAYMENT]],tblLoan[[#This Row],[BEGINNING BALANCE]]),"")</f>
        <v/>
      </c>
      <c r="G183" s="101" t="str">
        <f>IF(tblLoan[[#This Row],[PMT NO]]&lt;&gt;"",tblLoan[[#This Row],[TOTAL PAYMENT]]-tblLoan[[#This Row],[INTEREST]],"")</f>
        <v/>
      </c>
      <c r="H183" s="101" t="str">
        <f>IF(tblLoan[[#This Row],[PMT NO]]&lt;&gt;"",tblLoan[[#This Row],[BEGINNING BALANCE]]*(InterestRate/PaymentsPerYear),"")</f>
        <v/>
      </c>
      <c r="I183" s="101" t="str">
        <f>IF(tblLoan[[#This Row],[PMT NO]]&lt;&gt;"",IF(tblLoan[[#This Row],[SCHEDULED PAYMENT]]+tblLoan[[#This Row],[EXTRA PAYMENT]]&lt;=tblLoan[[#This Row],[BEGINNING BALANCE]],tblLoan[[#This Row],[BEGINNING BALANCE]]-tblLoan[[#This Row],[PRINCIPAL]],0),"")</f>
        <v/>
      </c>
      <c r="J183" s="101" t="str">
        <f>IF(tblLoan[[#This Row],[PMT NO]]&lt;&gt;"",SUM(INDEX(tblLoan[INTEREST],1,1):tblLoan[[#This Row],[INTEREST]]),"")</f>
        <v/>
      </c>
    </row>
    <row r="184" spans="1:10" x14ac:dyDescent="0.2">
      <c r="A184" s="97" t="str">
        <f>IF(LoanIsGood,IF(ROW()-ROW(tblLoan[[#Headers],[PMT NO]])&gt;ScheduledNumberOfPayments,"",ROW()-ROW(tblLoan[[#Headers],[PMT NO]])),"")</f>
        <v/>
      </c>
      <c r="B184" s="98" t="str">
        <f>IF(tblLoan[[#This Row],[PMT NO]]&lt;&gt;"",EOMONTH(LoanStartDate,ROW(tblLoan[[#This Row],[PMT NO]])-ROW(tblLoan[[#Headers],[PMT NO]])-2)+DAY(LoanStartDate),"")</f>
        <v/>
      </c>
      <c r="C184" s="101" t="str">
        <f>IF(tblLoan[[#This Row],[PMT NO]]&lt;&gt;"",IF(ROW()-ROW(tblLoan[[#Headers],[BEGINNING BALANCE]])=1,LoanAmount,INDEX(tblLoan[ENDING BALANCE],ROW()-ROW(tblLoan[[#Headers],[BEGINNING BALANCE]])-1)),"")</f>
        <v/>
      </c>
      <c r="D184" s="101" t="str">
        <f>IF(tblLoan[[#This Row],[PMT NO]]&lt;&gt;"",ScheduledPayment,"")</f>
        <v/>
      </c>
      <c r="E184" s="101" t="str">
        <f>IF(tblLoan[[#This Row],[PMT NO]]&lt;&gt;"",IF(tblLoan[[#This Row],[SCHEDULED PAYMENT]]+ExtraPayments&lt;tblLoan[[#This Row],[BEGINNING BALANCE]],ExtraPayments,IF(tblLoan[[#This Row],[BEGINNING BALANCE]]-tblLoan[[#This Row],[SCHEDULED PAYMENT]]&gt;0,tblLoan[[#This Row],[BEGINNING BALANCE]]-tblLoan[[#This Row],[SCHEDULED PAYMENT]],0)),"")</f>
        <v/>
      </c>
      <c r="F184" s="101" t="str">
        <f>IF(tblLoan[[#This Row],[PMT NO]]&lt;&gt;"",IF(tblLoan[[#This Row],[SCHEDULED PAYMENT]]+tblLoan[[#This Row],[EXTRA PAYMENT]]&lt;=tblLoan[[#This Row],[BEGINNING BALANCE]],tblLoan[[#This Row],[SCHEDULED PAYMENT]]+tblLoan[[#This Row],[EXTRA PAYMENT]],tblLoan[[#This Row],[BEGINNING BALANCE]]),"")</f>
        <v/>
      </c>
      <c r="G184" s="101" t="str">
        <f>IF(tblLoan[[#This Row],[PMT NO]]&lt;&gt;"",tblLoan[[#This Row],[TOTAL PAYMENT]]-tblLoan[[#This Row],[INTEREST]],"")</f>
        <v/>
      </c>
      <c r="H184" s="101" t="str">
        <f>IF(tblLoan[[#This Row],[PMT NO]]&lt;&gt;"",tblLoan[[#This Row],[BEGINNING BALANCE]]*(InterestRate/PaymentsPerYear),"")</f>
        <v/>
      </c>
      <c r="I184" s="101" t="str">
        <f>IF(tblLoan[[#This Row],[PMT NO]]&lt;&gt;"",IF(tblLoan[[#This Row],[SCHEDULED PAYMENT]]+tblLoan[[#This Row],[EXTRA PAYMENT]]&lt;=tblLoan[[#This Row],[BEGINNING BALANCE]],tblLoan[[#This Row],[BEGINNING BALANCE]]-tblLoan[[#This Row],[PRINCIPAL]],0),"")</f>
        <v/>
      </c>
      <c r="J184" s="101" t="str">
        <f>IF(tblLoan[[#This Row],[PMT NO]]&lt;&gt;"",SUM(INDEX(tblLoan[INTEREST],1,1):tblLoan[[#This Row],[INTEREST]]),"")</f>
        <v/>
      </c>
    </row>
    <row r="185" spans="1:10" x14ac:dyDescent="0.2">
      <c r="A185" s="97" t="str">
        <f>IF(LoanIsGood,IF(ROW()-ROW(tblLoan[[#Headers],[PMT NO]])&gt;ScheduledNumberOfPayments,"",ROW()-ROW(tblLoan[[#Headers],[PMT NO]])),"")</f>
        <v/>
      </c>
      <c r="B185" s="98" t="str">
        <f>IF(tblLoan[[#This Row],[PMT NO]]&lt;&gt;"",EOMONTH(LoanStartDate,ROW(tblLoan[[#This Row],[PMT NO]])-ROW(tblLoan[[#Headers],[PMT NO]])-2)+DAY(LoanStartDate),"")</f>
        <v/>
      </c>
      <c r="C185" s="101" t="str">
        <f>IF(tblLoan[[#This Row],[PMT NO]]&lt;&gt;"",IF(ROW()-ROW(tblLoan[[#Headers],[BEGINNING BALANCE]])=1,LoanAmount,INDEX(tblLoan[ENDING BALANCE],ROW()-ROW(tblLoan[[#Headers],[BEGINNING BALANCE]])-1)),"")</f>
        <v/>
      </c>
      <c r="D185" s="101" t="str">
        <f>IF(tblLoan[[#This Row],[PMT NO]]&lt;&gt;"",ScheduledPayment,"")</f>
        <v/>
      </c>
      <c r="E185" s="101" t="str">
        <f>IF(tblLoan[[#This Row],[PMT NO]]&lt;&gt;"",IF(tblLoan[[#This Row],[SCHEDULED PAYMENT]]+ExtraPayments&lt;tblLoan[[#This Row],[BEGINNING BALANCE]],ExtraPayments,IF(tblLoan[[#This Row],[BEGINNING BALANCE]]-tblLoan[[#This Row],[SCHEDULED PAYMENT]]&gt;0,tblLoan[[#This Row],[BEGINNING BALANCE]]-tblLoan[[#This Row],[SCHEDULED PAYMENT]],0)),"")</f>
        <v/>
      </c>
      <c r="F185" s="101" t="str">
        <f>IF(tblLoan[[#This Row],[PMT NO]]&lt;&gt;"",IF(tblLoan[[#This Row],[SCHEDULED PAYMENT]]+tblLoan[[#This Row],[EXTRA PAYMENT]]&lt;=tblLoan[[#This Row],[BEGINNING BALANCE]],tblLoan[[#This Row],[SCHEDULED PAYMENT]]+tblLoan[[#This Row],[EXTRA PAYMENT]],tblLoan[[#This Row],[BEGINNING BALANCE]]),"")</f>
        <v/>
      </c>
      <c r="G185" s="101" t="str">
        <f>IF(tblLoan[[#This Row],[PMT NO]]&lt;&gt;"",tblLoan[[#This Row],[TOTAL PAYMENT]]-tblLoan[[#This Row],[INTEREST]],"")</f>
        <v/>
      </c>
      <c r="H185" s="101" t="str">
        <f>IF(tblLoan[[#This Row],[PMT NO]]&lt;&gt;"",tblLoan[[#This Row],[BEGINNING BALANCE]]*(InterestRate/PaymentsPerYear),"")</f>
        <v/>
      </c>
      <c r="I185" s="101" t="str">
        <f>IF(tblLoan[[#This Row],[PMT NO]]&lt;&gt;"",IF(tblLoan[[#This Row],[SCHEDULED PAYMENT]]+tblLoan[[#This Row],[EXTRA PAYMENT]]&lt;=tblLoan[[#This Row],[BEGINNING BALANCE]],tblLoan[[#This Row],[BEGINNING BALANCE]]-tblLoan[[#This Row],[PRINCIPAL]],0),"")</f>
        <v/>
      </c>
      <c r="J185" s="101" t="str">
        <f>IF(tblLoan[[#This Row],[PMT NO]]&lt;&gt;"",SUM(INDEX(tblLoan[INTEREST],1,1):tblLoan[[#This Row],[INTEREST]]),"")</f>
        <v/>
      </c>
    </row>
    <row r="186" spans="1:10" x14ac:dyDescent="0.2">
      <c r="A186" s="97" t="str">
        <f>IF(LoanIsGood,IF(ROW()-ROW(tblLoan[[#Headers],[PMT NO]])&gt;ScheduledNumberOfPayments,"",ROW()-ROW(tblLoan[[#Headers],[PMT NO]])),"")</f>
        <v/>
      </c>
      <c r="B186" s="98" t="str">
        <f>IF(tblLoan[[#This Row],[PMT NO]]&lt;&gt;"",EOMONTH(LoanStartDate,ROW(tblLoan[[#This Row],[PMT NO]])-ROW(tblLoan[[#Headers],[PMT NO]])-2)+DAY(LoanStartDate),"")</f>
        <v/>
      </c>
      <c r="C186" s="101" t="str">
        <f>IF(tblLoan[[#This Row],[PMT NO]]&lt;&gt;"",IF(ROW()-ROW(tblLoan[[#Headers],[BEGINNING BALANCE]])=1,LoanAmount,INDEX(tblLoan[ENDING BALANCE],ROW()-ROW(tblLoan[[#Headers],[BEGINNING BALANCE]])-1)),"")</f>
        <v/>
      </c>
      <c r="D186" s="101" t="str">
        <f>IF(tblLoan[[#This Row],[PMT NO]]&lt;&gt;"",ScheduledPayment,"")</f>
        <v/>
      </c>
      <c r="E186" s="101" t="str">
        <f>IF(tblLoan[[#This Row],[PMT NO]]&lt;&gt;"",IF(tblLoan[[#This Row],[SCHEDULED PAYMENT]]+ExtraPayments&lt;tblLoan[[#This Row],[BEGINNING BALANCE]],ExtraPayments,IF(tblLoan[[#This Row],[BEGINNING BALANCE]]-tblLoan[[#This Row],[SCHEDULED PAYMENT]]&gt;0,tblLoan[[#This Row],[BEGINNING BALANCE]]-tblLoan[[#This Row],[SCHEDULED PAYMENT]],0)),"")</f>
        <v/>
      </c>
      <c r="F186" s="101" t="str">
        <f>IF(tblLoan[[#This Row],[PMT NO]]&lt;&gt;"",IF(tblLoan[[#This Row],[SCHEDULED PAYMENT]]+tblLoan[[#This Row],[EXTRA PAYMENT]]&lt;=tblLoan[[#This Row],[BEGINNING BALANCE]],tblLoan[[#This Row],[SCHEDULED PAYMENT]]+tblLoan[[#This Row],[EXTRA PAYMENT]],tblLoan[[#This Row],[BEGINNING BALANCE]]),"")</f>
        <v/>
      </c>
      <c r="G186" s="101" t="str">
        <f>IF(tblLoan[[#This Row],[PMT NO]]&lt;&gt;"",tblLoan[[#This Row],[TOTAL PAYMENT]]-tblLoan[[#This Row],[INTEREST]],"")</f>
        <v/>
      </c>
      <c r="H186" s="101" t="str">
        <f>IF(tblLoan[[#This Row],[PMT NO]]&lt;&gt;"",tblLoan[[#This Row],[BEGINNING BALANCE]]*(InterestRate/PaymentsPerYear),"")</f>
        <v/>
      </c>
      <c r="I186" s="101" t="str">
        <f>IF(tblLoan[[#This Row],[PMT NO]]&lt;&gt;"",IF(tblLoan[[#This Row],[SCHEDULED PAYMENT]]+tblLoan[[#This Row],[EXTRA PAYMENT]]&lt;=tblLoan[[#This Row],[BEGINNING BALANCE]],tblLoan[[#This Row],[BEGINNING BALANCE]]-tblLoan[[#This Row],[PRINCIPAL]],0),"")</f>
        <v/>
      </c>
      <c r="J186" s="101" t="str">
        <f>IF(tblLoan[[#This Row],[PMT NO]]&lt;&gt;"",SUM(INDEX(tblLoan[INTEREST],1,1):tblLoan[[#This Row],[INTEREST]]),"")</f>
        <v/>
      </c>
    </row>
    <row r="187" spans="1:10" x14ac:dyDescent="0.2">
      <c r="A187" s="97" t="str">
        <f>IF(LoanIsGood,IF(ROW()-ROW(tblLoan[[#Headers],[PMT NO]])&gt;ScheduledNumberOfPayments,"",ROW()-ROW(tblLoan[[#Headers],[PMT NO]])),"")</f>
        <v/>
      </c>
      <c r="B187" s="98" t="str">
        <f>IF(tblLoan[[#This Row],[PMT NO]]&lt;&gt;"",EOMONTH(LoanStartDate,ROW(tblLoan[[#This Row],[PMT NO]])-ROW(tblLoan[[#Headers],[PMT NO]])-2)+DAY(LoanStartDate),"")</f>
        <v/>
      </c>
      <c r="C187" s="101" t="str">
        <f>IF(tblLoan[[#This Row],[PMT NO]]&lt;&gt;"",IF(ROW()-ROW(tblLoan[[#Headers],[BEGINNING BALANCE]])=1,LoanAmount,INDEX(tblLoan[ENDING BALANCE],ROW()-ROW(tblLoan[[#Headers],[BEGINNING BALANCE]])-1)),"")</f>
        <v/>
      </c>
      <c r="D187" s="101" t="str">
        <f>IF(tblLoan[[#This Row],[PMT NO]]&lt;&gt;"",ScheduledPayment,"")</f>
        <v/>
      </c>
      <c r="E187" s="101" t="str">
        <f>IF(tblLoan[[#This Row],[PMT NO]]&lt;&gt;"",IF(tblLoan[[#This Row],[SCHEDULED PAYMENT]]+ExtraPayments&lt;tblLoan[[#This Row],[BEGINNING BALANCE]],ExtraPayments,IF(tblLoan[[#This Row],[BEGINNING BALANCE]]-tblLoan[[#This Row],[SCHEDULED PAYMENT]]&gt;0,tblLoan[[#This Row],[BEGINNING BALANCE]]-tblLoan[[#This Row],[SCHEDULED PAYMENT]],0)),"")</f>
        <v/>
      </c>
      <c r="F187" s="101" t="str">
        <f>IF(tblLoan[[#This Row],[PMT NO]]&lt;&gt;"",IF(tblLoan[[#This Row],[SCHEDULED PAYMENT]]+tblLoan[[#This Row],[EXTRA PAYMENT]]&lt;=tblLoan[[#This Row],[BEGINNING BALANCE]],tblLoan[[#This Row],[SCHEDULED PAYMENT]]+tblLoan[[#This Row],[EXTRA PAYMENT]],tblLoan[[#This Row],[BEGINNING BALANCE]]),"")</f>
        <v/>
      </c>
      <c r="G187" s="101" t="str">
        <f>IF(tblLoan[[#This Row],[PMT NO]]&lt;&gt;"",tblLoan[[#This Row],[TOTAL PAYMENT]]-tblLoan[[#This Row],[INTEREST]],"")</f>
        <v/>
      </c>
      <c r="H187" s="101" t="str">
        <f>IF(tblLoan[[#This Row],[PMT NO]]&lt;&gt;"",tblLoan[[#This Row],[BEGINNING BALANCE]]*(InterestRate/PaymentsPerYear),"")</f>
        <v/>
      </c>
      <c r="I187" s="101" t="str">
        <f>IF(tblLoan[[#This Row],[PMT NO]]&lt;&gt;"",IF(tblLoan[[#This Row],[SCHEDULED PAYMENT]]+tblLoan[[#This Row],[EXTRA PAYMENT]]&lt;=tblLoan[[#This Row],[BEGINNING BALANCE]],tblLoan[[#This Row],[BEGINNING BALANCE]]-tblLoan[[#This Row],[PRINCIPAL]],0),"")</f>
        <v/>
      </c>
      <c r="J187" s="101" t="str">
        <f>IF(tblLoan[[#This Row],[PMT NO]]&lt;&gt;"",SUM(INDEX(tblLoan[INTEREST],1,1):tblLoan[[#This Row],[INTEREST]]),"")</f>
        <v/>
      </c>
    </row>
    <row r="188" spans="1:10" x14ac:dyDescent="0.2">
      <c r="A188" s="97" t="str">
        <f>IF(LoanIsGood,IF(ROW()-ROW(tblLoan[[#Headers],[PMT NO]])&gt;ScheduledNumberOfPayments,"",ROW()-ROW(tblLoan[[#Headers],[PMT NO]])),"")</f>
        <v/>
      </c>
      <c r="B188" s="98" t="str">
        <f>IF(tblLoan[[#This Row],[PMT NO]]&lt;&gt;"",EOMONTH(LoanStartDate,ROW(tblLoan[[#This Row],[PMT NO]])-ROW(tblLoan[[#Headers],[PMT NO]])-2)+DAY(LoanStartDate),"")</f>
        <v/>
      </c>
      <c r="C188" s="101" t="str">
        <f>IF(tblLoan[[#This Row],[PMT NO]]&lt;&gt;"",IF(ROW()-ROW(tblLoan[[#Headers],[BEGINNING BALANCE]])=1,LoanAmount,INDEX(tblLoan[ENDING BALANCE],ROW()-ROW(tblLoan[[#Headers],[BEGINNING BALANCE]])-1)),"")</f>
        <v/>
      </c>
      <c r="D188" s="101" t="str">
        <f>IF(tblLoan[[#This Row],[PMT NO]]&lt;&gt;"",ScheduledPayment,"")</f>
        <v/>
      </c>
      <c r="E188" s="101" t="str">
        <f>IF(tblLoan[[#This Row],[PMT NO]]&lt;&gt;"",IF(tblLoan[[#This Row],[SCHEDULED PAYMENT]]+ExtraPayments&lt;tblLoan[[#This Row],[BEGINNING BALANCE]],ExtraPayments,IF(tblLoan[[#This Row],[BEGINNING BALANCE]]-tblLoan[[#This Row],[SCHEDULED PAYMENT]]&gt;0,tblLoan[[#This Row],[BEGINNING BALANCE]]-tblLoan[[#This Row],[SCHEDULED PAYMENT]],0)),"")</f>
        <v/>
      </c>
      <c r="F188" s="101" t="str">
        <f>IF(tblLoan[[#This Row],[PMT NO]]&lt;&gt;"",IF(tblLoan[[#This Row],[SCHEDULED PAYMENT]]+tblLoan[[#This Row],[EXTRA PAYMENT]]&lt;=tblLoan[[#This Row],[BEGINNING BALANCE]],tblLoan[[#This Row],[SCHEDULED PAYMENT]]+tblLoan[[#This Row],[EXTRA PAYMENT]],tblLoan[[#This Row],[BEGINNING BALANCE]]),"")</f>
        <v/>
      </c>
      <c r="G188" s="101" t="str">
        <f>IF(tblLoan[[#This Row],[PMT NO]]&lt;&gt;"",tblLoan[[#This Row],[TOTAL PAYMENT]]-tblLoan[[#This Row],[INTEREST]],"")</f>
        <v/>
      </c>
      <c r="H188" s="101" t="str">
        <f>IF(tblLoan[[#This Row],[PMT NO]]&lt;&gt;"",tblLoan[[#This Row],[BEGINNING BALANCE]]*(InterestRate/PaymentsPerYear),"")</f>
        <v/>
      </c>
      <c r="I188" s="101" t="str">
        <f>IF(tblLoan[[#This Row],[PMT NO]]&lt;&gt;"",IF(tblLoan[[#This Row],[SCHEDULED PAYMENT]]+tblLoan[[#This Row],[EXTRA PAYMENT]]&lt;=tblLoan[[#This Row],[BEGINNING BALANCE]],tblLoan[[#This Row],[BEGINNING BALANCE]]-tblLoan[[#This Row],[PRINCIPAL]],0),"")</f>
        <v/>
      </c>
      <c r="J188" s="101" t="str">
        <f>IF(tblLoan[[#This Row],[PMT NO]]&lt;&gt;"",SUM(INDEX(tblLoan[INTEREST],1,1):tblLoan[[#This Row],[INTEREST]]),"")</f>
        <v/>
      </c>
    </row>
    <row r="189" spans="1:10" x14ac:dyDescent="0.2">
      <c r="A189" s="97" t="str">
        <f>IF(LoanIsGood,IF(ROW()-ROW(tblLoan[[#Headers],[PMT NO]])&gt;ScheduledNumberOfPayments,"",ROW()-ROW(tblLoan[[#Headers],[PMT NO]])),"")</f>
        <v/>
      </c>
      <c r="B189" s="98" t="str">
        <f>IF(tblLoan[[#This Row],[PMT NO]]&lt;&gt;"",EOMONTH(LoanStartDate,ROW(tblLoan[[#This Row],[PMT NO]])-ROW(tblLoan[[#Headers],[PMT NO]])-2)+DAY(LoanStartDate),"")</f>
        <v/>
      </c>
      <c r="C189" s="101" t="str">
        <f>IF(tblLoan[[#This Row],[PMT NO]]&lt;&gt;"",IF(ROW()-ROW(tblLoan[[#Headers],[BEGINNING BALANCE]])=1,LoanAmount,INDEX(tblLoan[ENDING BALANCE],ROW()-ROW(tblLoan[[#Headers],[BEGINNING BALANCE]])-1)),"")</f>
        <v/>
      </c>
      <c r="D189" s="101" t="str">
        <f>IF(tblLoan[[#This Row],[PMT NO]]&lt;&gt;"",ScheduledPayment,"")</f>
        <v/>
      </c>
      <c r="E189" s="101" t="str">
        <f>IF(tblLoan[[#This Row],[PMT NO]]&lt;&gt;"",IF(tblLoan[[#This Row],[SCHEDULED PAYMENT]]+ExtraPayments&lt;tblLoan[[#This Row],[BEGINNING BALANCE]],ExtraPayments,IF(tblLoan[[#This Row],[BEGINNING BALANCE]]-tblLoan[[#This Row],[SCHEDULED PAYMENT]]&gt;0,tblLoan[[#This Row],[BEGINNING BALANCE]]-tblLoan[[#This Row],[SCHEDULED PAYMENT]],0)),"")</f>
        <v/>
      </c>
      <c r="F189" s="101" t="str">
        <f>IF(tblLoan[[#This Row],[PMT NO]]&lt;&gt;"",IF(tblLoan[[#This Row],[SCHEDULED PAYMENT]]+tblLoan[[#This Row],[EXTRA PAYMENT]]&lt;=tblLoan[[#This Row],[BEGINNING BALANCE]],tblLoan[[#This Row],[SCHEDULED PAYMENT]]+tblLoan[[#This Row],[EXTRA PAYMENT]],tblLoan[[#This Row],[BEGINNING BALANCE]]),"")</f>
        <v/>
      </c>
      <c r="G189" s="101" t="str">
        <f>IF(tblLoan[[#This Row],[PMT NO]]&lt;&gt;"",tblLoan[[#This Row],[TOTAL PAYMENT]]-tblLoan[[#This Row],[INTEREST]],"")</f>
        <v/>
      </c>
      <c r="H189" s="101" t="str">
        <f>IF(tblLoan[[#This Row],[PMT NO]]&lt;&gt;"",tblLoan[[#This Row],[BEGINNING BALANCE]]*(InterestRate/PaymentsPerYear),"")</f>
        <v/>
      </c>
      <c r="I189" s="101" t="str">
        <f>IF(tblLoan[[#This Row],[PMT NO]]&lt;&gt;"",IF(tblLoan[[#This Row],[SCHEDULED PAYMENT]]+tblLoan[[#This Row],[EXTRA PAYMENT]]&lt;=tblLoan[[#This Row],[BEGINNING BALANCE]],tblLoan[[#This Row],[BEGINNING BALANCE]]-tblLoan[[#This Row],[PRINCIPAL]],0),"")</f>
        <v/>
      </c>
      <c r="J189" s="101" t="str">
        <f>IF(tblLoan[[#This Row],[PMT NO]]&lt;&gt;"",SUM(INDEX(tblLoan[INTEREST],1,1):tblLoan[[#This Row],[INTEREST]]),"")</f>
        <v/>
      </c>
    </row>
    <row r="190" spans="1:10" x14ac:dyDescent="0.2">
      <c r="A190" s="97" t="str">
        <f>IF(LoanIsGood,IF(ROW()-ROW(tblLoan[[#Headers],[PMT NO]])&gt;ScheduledNumberOfPayments,"",ROW()-ROW(tblLoan[[#Headers],[PMT NO]])),"")</f>
        <v/>
      </c>
      <c r="B190" s="98" t="str">
        <f>IF(tblLoan[[#This Row],[PMT NO]]&lt;&gt;"",EOMONTH(LoanStartDate,ROW(tblLoan[[#This Row],[PMT NO]])-ROW(tblLoan[[#Headers],[PMT NO]])-2)+DAY(LoanStartDate),"")</f>
        <v/>
      </c>
      <c r="C190" s="101" t="str">
        <f>IF(tblLoan[[#This Row],[PMT NO]]&lt;&gt;"",IF(ROW()-ROW(tblLoan[[#Headers],[BEGINNING BALANCE]])=1,LoanAmount,INDEX(tblLoan[ENDING BALANCE],ROW()-ROW(tblLoan[[#Headers],[BEGINNING BALANCE]])-1)),"")</f>
        <v/>
      </c>
      <c r="D190" s="101" t="str">
        <f>IF(tblLoan[[#This Row],[PMT NO]]&lt;&gt;"",ScheduledPayment,"")</f>
        <v/>
      </c>
      <c r="E190" s="101" t="str">
        <f>IF(tblLoan[[#This Row],[PMT NO]]&lt;&gt;"",IF(tblLoan[[#This Row],[SCHEDULED PAYMENT]]+ExtraPayments&lt;tblLoan[[#This Row],[BEGINNING BALANCE]],ExtraPayments,IF(tblLoan[[#This Row],[BEGINNING BALANCE]]-tblLoan[[#This Row],[SCHEDULED PAYMENT]]&gt;0,tblLoan[[#This Row],[BEGINNING BALANCE]]-tblLoan[[#This Row],[SCHEDULED PAYMENT]],0)),"")</f>
        <v/>
      </c>
      <c r="F190" s="101" t="str">
        <f>IF(tblLoan[[#This Row],[PMT NO]]&lt;&gt;"",IF(tblLoan[[#This Row],[SCHEDULED PAYMENT]]+tblLoan[[#This Row],[EXTRA PAYMENT]]&lt;=tblLoan[[#This Row],[BEGINNING BALANCE]],tblLoan[[#This Row],[SCHEDULED PAYMENT]]+tblLoan[[#This Row],[EXTRA PAYMENT]],tblLoan[[#This Row],[BEGINNING BALANCE]]),"")</f>
        <v/>
      </c>
      <c r="G190" s="101" t="str">
        <f>IF(tblLoan[[#This Row],[PMT NO]]&lt;&gt;"",tblLoan[[#This Row],[TOTAL PAYMENT]]-tblLoan[[#This Row],[INTEREST]],"")</f>
        <v/>
      </c>
      <c r="H190" s="101" t="str">
        <f>IF(tblLoan[[#This Row],[PMT NO]]&lt;&gt;"",tblLoan[[#This Row],[BEGINNING BALANCE]]*(InterestRate/PaymentsPerYear),"")</f>
        <v/>
      </c>
      <c r="I190" s="101" t="str">
        <f>IF(tblLoan[[#This Row],[PMT NO]]&lt;&gt;"",IF(tblLoan[[#This Row],[SCHEDULED PAYMENT]]+tblLoan[[#This Row],[EXTRA PAYMENT]]&lt;=tblLoan[[#This Row],[BEGINNING BALANCE]],tblLoan[[#This Row],[BEGINNING BALANCE]]-tblLoan[[#This Row],[PRINCIPAL]],0),"")</f>
        <v/>
      </c>
      <c r="J190" s="101" t="str">
        <f>IF(tblLoan[[#This Row],[PMT NO]]&lt;&gt;"",SUM(INDEX(tblLoan[INTEREST],1,1):tblLoan[[#This Row],[INTEREST]]),"")</f>
        <v/>
      </c>
    </row>
    <row r="191" spans="1:10" x14ac:dyDescent="0.2">
      <c r="A191" s="97" t="str">
        <f>IF(LoanIsGood,IF(ROW()-ROW(tblLoan[[#Headers],[PMT NO]])&gt;ScheduledNumberOfPayments,"",ROW()-ROW(tblLoan[[#Headers],[PMT NO]])),"")</f>
        <v/>
      </c>
      <c r="B191" s="98" t="str">
        <f>IF(tblLoan[[#This Row],[PMT NO]]&lt;&gt;"",EOMONTH(LoanStartDate,ROW(tblLoan[[#This Row],[PMT NO]])-ROW(tblLoan[[#Headers],[PMT NO]])-2)+DAY(LoanStartDate),"")</f>
        <v/>
      </c>
      <c r="C191" s="101" t="str">
        <f>IF(tblLoan[[#This Row],[PMT NO]]&lt;&gt;"",IF(ROW()-ROW(tblLoan[[#Headers],[BEGINNING BALANCE]])=1,LoanAmount,INDEX(tblLoan[ENDING BALANCE],ROW()-ROW(tblLoan[[#Headers],[BEGINNING BALANCE]])-1)),"")</f>
        <v/>
      </c>
      <c r="D191" s="101" t="str">
        <f>IF(tblLoan[[#This Row],[PMT NO]]&lt;&gt;"",ScheduledPayment,"")</f>
        <v/>
      </c>
      <c r="E191" s="101" t="str">
        <f>IF(tblLoan[[#This Row],[PMT NO]]&lt;&gt;"",IF(tblLoan[[#This Row],[SCHEDULED PAYMENT]]+ExtraPayments&lt;tblLoan[[#This Row],[BEGINNING BALANCE]],ExtraPayments,IF(tblLoan[[#This Row],[BEGINNING BALANCE]]-tblLoan[[#This Row],[SCHEDULED PAYMENT]]&gt;0,tblLoan[[#This Row],[BEGINNING BALANCE]]-tblLoan[[#This Row],[SCHEDULED PAYMENT]],0)),"")</f>
        <v/>
      </c>
      <c r="F191" s="101" t="str">
        <f>IF(tblLoan[[#This Row],[PMT NO]]&lt;&gt;"",IF(tblLoan[[#This Row],[SCHEDULED PAYMENT]]+tblLoan[[#This Row],[EXTRA PAYMENT]]&lt;=tblLoan[[#This Row],[BEGINNING BALANCE]],tblLoan[[#This Row],[SCHEDULED PAYMENT]]+tblLoan[[#This Row],[EXTRA PAYMENT]],tblLoan[[#This Row],[BEGINNING BALANCE]]),"")</f>
        <v/>
      </c>
      <c r="G191" s="101" t="str">
        <f>IF(tblLoan[[#This Row],[PMT NO]]&lt;&gt;"",tblLoan[[#This Row],[TOTAL PAYMENT]]-tblLoan[[#This Row],[INTEREST]],"")</f>
        <v/>
      </c>
      <c r="H191" s="101" t="str">
        <f>IF(tblLoan[[#This Row],[PMT NO]]&lt;&gt;"",tblLoan[[#This Row],[BEGINNING BALANCE]]*(InterestRate/PaymentsPerYear),"")</f>
        <v/>
      </c>
      <c r="I191" s="101" t="str">
        <f>IF(tblLoan[[#This Row],[PMT NO]]&lt;&gt;"",IF(tblLoan[[#This Row],[SCHEDULED PAYMENT]]+tblLoan[[#This Row],[EXTRA PAYMENT]]&lt;=tblLoan[[#This Row],[BEGINNING BALANCE]],tblLoan[[#This Row],[BEGINNING BALANCE]]-tblLoan[[#This Row],[PRINCIPAL]],0),"")</f>
        <v/>
      </c>
      <c r="J191" s="101" t="str">
        <f>IF(tblLoan[[#This Row],[PMT NO]]&lt;&gt;"",SUM(INDEX(tblLoan[INTEREST],1,1):tblLoan[[#This Row],[INTEREST]]),"")</f>
        <v/>
      </c>
    </row>
    <row r="192" spans="1:10" x14ac:dyDescent="0.2">
      <c r="A192" s="97" t="str">
        <f>IF(LoanIsGood,IF(ROW()-ROW(tblLoan[[#Headers],[PMT NO]])&gt;ScheduledNumberOfPayments,"",ROW()-ROW(tblLoan[[#Headers],[PMT NO]])),"")</f>
        <v/>
      </c>
      <c r="B192" s="98" t="str">
        <f>IF(tblLoan[[#This Row],[PMT NO]]&lt;&gt;"",EOMONTH(LoanStartDate,ROW(tblLoan[[#This Row],[PMT NO]])-ROW(tblLoan[[#Headers],[PMT NO]])-2)+DAY(LoanStartDate),"")</f>
        <v/>
      </c>
      <c r="C192" s="101" t="str">
        <f>IF(tblLoan[[#This Row],[PMT NO]]&lt;&gt;"",IF(ROW()-ROW(tblLoan[[#Headers],[BEGINNING BALANCE]])=1,LoanAmount,INDEX(tblLoan[ENDING BALANCE],ROW()-ROW(tblLoan[[#Headers],[BEGINNING BALANCE]])-1)),"")</f>
        <v/>
      </c>
      <c r="D192" s="101" t="str">
        <f>IF(tblLoan[[#This Row],[PMT NO]]&lt;&gt;"",ScheduledPayment,"")</f>
        <v/>
      </c>
      <c r="E192" s="101" t="str">
        <f>IF(tblLoan[[#This Row],[PMT NO]]&lt;&gt;"",IF(tblLoan[[#This Row],[SCHEDULED PAYMENT]]+ExtraPayments&lt;tblLoan[[#This Row],[BEGINNING BALANCE]],ExtraPayments,IF(tblLoan[[#This Row],[BEGINNING BALANCE]]-tblLoan[[#This Row],[SCHEDULED PAYMENT]]&gt;0,tblLoan[[#This Row],[BEGINNING BALANCE]]-tblLoan[[#This Row],[SCHEDULED PAYMENT]],0)),"")</f>
        <v/>
      </c>
      <c r="F192" s="101" t="str">
        <f>IF(tblLoan[[#This Row],[PMT NO]]&lt;&gt;"",IF(tblLoan[[#This Row],[SCHEDULED PAYMENT]]+tblLoan[[#This Row],[EXTRA PAYMENT]]&lt;=tblLoan[[#This Row],[BEGINNING BALANCE]],tblLoan[[#This Row],[SCHEDULED PAYMENT]]+tblLoan[[#This Row],[EXTRA PAYMENT]],tblLoan[[#This Row],[BEGINNING BALANCE]]),"")</f>
        <v/>
      </c>
      <c r="G192" s="101" t="str">
        <f>IF(tblLoan[[#This Row],[PMT NO]]&lt;&gt;"",tblLoan[[#This Row],[TOTAL PAYMENT]]-tblLoan[[#This Row],[INTEREST]],"")</f>
        <v/>
      </c>
      <c r="H192" s="101" t="str">
        <f>IF(tblLoan[[#This Row],[PMT NO]]&lt;&gt;"",tblLoan[[#This Row],[BEGINNING BALANCE]]*(InterestRate/PaymentsPerYear),"")</f>
        <v/>
      </c>
      <c r="I192" s="101" t="str">
        <f>IF(tblLoan[[#This Row],[PMT NO]]&lt;&gt;"",IF(tblLoan[[#This Row],[SCHEDULED PAYMENT]]+tblLoan[[#This Row],[EXTRA PAYMENT]]&lt;=tblLoan[[#This Row],[BEGINNING BALANCE]],tblLoan[[#This Row],[BEGINNING BALANCE]]-tblLoan[[#This Row],[PRINCIPAL]],0),"")</f>
        <v/>
      </c>
      <c r="J192" s="101" t="str">
        <f>IF(tblLoan[[#This Row],[PMT NO]]&lt;&gt;"",SUM(INDEX(tblLoan[INTEREST],1,1):tblLoan[[#This Row],[INTEREST]]),"")</f>
        <v/>
      </c>
    </row>
    <row r="193" spans="1:10" x14ac:dyDescent="0.2">
      <c r="A193" s="97" t="str">
        <f>IF(LoanIsGood,IF(ROW()-ROW(tblLoan[[#Headers],[PMT NO]])&gt;ScheduledNumberOfPayments,"",ROW()-ROW(tblLoan[[#Headers],[PMT NO]])),"")</f>
        <v/>
      </c>
      <c r="B193" s="98" t="str">
        <f>IF(tblLoan[[#This Row],[PMT NO]]&lt;&gt;"",EOMONTH(LoanStartDate,ROW(tblLoan[[#This Row],[PMT NO]])-ROW(tblLoan[[#Headers],[PMT NO]])-2)+DAY(LoanStartDate),"")</f>
        <v/>
      </c>
      <c r="C193" s="101" t="str">
        <f>IF(tblLoan[[#This Row],[PMT NO]]&lt;&gt;"",IF(ROW()-ROW(tblLoan[[#Headers],[BEGINNING BALANCE]])=1,LoanAmount,INDEX(tblLoan[ENDING BALANCE],ROW()-ROW(tblLoan[[#Headers],[BEGINNING BALANCE]])-1)),"")</f>
        <v/>
      </c>
      <c r="D193" s="101" t="str">
        <f>IF(tblLoan[[#This Row],[PMT NO]]&lt;&gt;"",ScheduledPayment,"")</f>
        <v/>
      </c>
      <c r="E193" s="101" t="str">
        <f>IF(tblLoan[[#This Row],[PMT NO]]&lt;&gt;"",IF(tblLoan[[#This Row],[SCHEDULED PAYMENT]]+ExtraPayments&lt;tblLoan[[#This Row],[BEGINNING BALANCE]],ExtraPayments,IF(tblLoan[[#This Row],[BEGINNING BALANCE]]-tblLoan[[#This Row],[SCHEDULED PAYMENT]]&gt;0,tblLoan[[#This Row],[BEGINNING BALANCE]]-tblLoan[[#This Row],[SCHEDULED PAYMENT]],0)),"")</f>
        <v/>
      </c>
      <c r="F193" s="101" t="str">
        <f>IF(tblLoan[[#This Row],[PMT NO]]&lt;&gt;"",IF(tblLoan[[#This Row],[SCHEDULED PAYMENT]]+tblLoan[[#This Row],[EXTRA PAYMENT]]&lt;=tblLoan[[#This Row],[BEGINNING BALANCE]],tblLoan[[#This Row],[SCHEDULED PAYMENT]]+tblLoan[[#This Row],[EXTRA PAYMENT]],tblLoan[[#This Row],[BEGINNING BALANCE]]),"")</f>
        <v/>
      </c>
      <c r="G193" s="101" t="str">
        <f>IF(tblLoan[[#This Row],[PMT NO]]&lt;&gt;"",tblLoan[[#This Row],[TOTAL PAYMENT]]-tblLoan[[#This Row],[INTEREST]],"")</f>
        <v/>
      </c>
      <c r="H193" s="101" t="str">
        <f>IF(tblLoan[[#This Row],[PMT NO]]&lt;&gt;"",tblLoan[[#This Row],[BEGINNING BALANCE]]*(InterestRate/PaymentsPerYear),"")</f>
        <v/>
      </c>
      <c r="I193" s="101" t="str">
        <f>IF(tblLoan[[#This Row],[PMT NO]]&lt;&gt;"",IF(tblLoan[[#This Row],[SCHEDULED PAYMENT]]+tblLoan[[#This Row],[EXTRA PAYMENT]]&lt;=tblLoan[[#This Row],[BEGINNING BALANCE]],tblLoan[[#This Row],[BEGINNING BALANCE]]-tblLoan[[#This Row],[PRINCIPAL]],0),"")</f>
        <v/>
      </c>
      <c r="J193" s="101" t="str">
        <f>IF(tblLoan[[#This Row],[PMT NO]]&lt;&gt;"",SUM(INDEX(tblLoan[INTEREST],1,1):tblLoan[[#This Row],[INTEREST]]),"")</f>
        <v/>
      </c>
    </row>
    <row r="194" spans="1:10" x14ac:dyDescent="0.2">
      <c r="A194" s="97" t="str">
        <f>IF(LoanIsGood,IF(ROW()-ROW(tblLoan[[#Headers],[PMT NO]])&gt;ScheduledNumberOfPayments,"",ROW()-ROW(tblLoan[[#Headers],[PMT NO]])),"")</f>
        <v/>
      </c>
      <c r="B194" s="98" t="str">
        <f>IF(tblLoan[[#This Row],[PMT NO]]&lt;&gt;"",EOMONTH(LoanStartDate,ROW(tblLoan[[#This Row],[PMT NO]])-ROW(tblLoan[[#Headers],[PMT NO]])-2)+DAY(LoanStartDate),"")</f>
        <v/>
      </c>
      <c r="C194" s="101" t="str">
        <f>IF(tblLoan[[#This Row],[PMT NO]]&lt;&gt;"",IF(ROW()-ROW(tblLoan[[#Headers],[BEGINNING BALANCE]])=1,LoanAmount,INDEX(tblLoan[ENDING BALANCE],ROW()-ROW(tblLoan[[#Headers],[BEGINNING BALANCE]])-1)),"")</f>
        <v/>
      </c>
      <c r="D194" s="101" t="str">
        <f>IF(tblLoan[[#This Row],[PMT NO]]&lt;&gt;"",ScheduledPayment,"")</f>
        <v/>
      </c>
      <c r="E194" s="101" t="str">
        <f>IF(tblLoan[[#This Row],[PMT NO]]&lt;&gt;"",IF(tblLoan[[#This Row],[SCHEDULED PAYMENT]]+ExtraPayments&lt;tblLoan[[#This Row],[BEGINNING BALANCE]],ExtraPayments,IF(tblLoan[[#This Row],[BEGINNING BALANCE]]-tblLoan[[#This Row],[SCHEDULED PAYMENT]]&gt;0,tblLoan[[#This Row],[BEGINNING BALANCE]]-tblLoan[[#This Row],[SCHEDULED PAYMENT]],0)),"")</f>
        <v/>
      </c>
      <c r="F194" s="101" t="str">
        <f>IF(tblLoan[[#This Row],[PMT NO]]&lt;&gt;"",IF(tblLoan[[#This Row],[SCHEDULED PAYMENT]]+tblLoan[[#This Row],[EXTRA PAYMENT]]&lt;=tblLoan[[#This Row],[BEGINNING BALANCE]],tblLoan[[#This Row],[SCHEDULED PAYMENT]]+tblLoan[[#This Row],[EXTRA PAYMENT]],tblLoan[[#This Row],[BEGINNING BALANCE]]),"")</f>
        <v/>
      </c>
      <c r="G194" s="101" t="str">
        <f>IF(tblLoan[[#This Row],[PMT NO]]&lt;&gt;"",tblLoan[[#This Row],[TOTAL PAYMENT]]-tblLoan[[#This Row],[INTEREST]],"")</f>
        <v/>
      </c>
      <c r="H194" s="101" t="str">
        <f>IF(tblLoan[[#This Row],[PMT NO]]&lt;&gt;"",tblLoan[[#This Row],[BEGINNING BALANCE]]*(InterestRate/PaymentsPerYear),"")</f>
        <v/>
      </c>
      <c r="I194" s="101" t="str">
        <f>IF(tblLoan[[#This Row],[PMT NO]]&lt;&gt;"",IF(tblLoan[[#This Row],[SCHEDULED PAYMENT]]+tblLoan[[#This Row],[EXTRA PAYMENT]]&lt;=tblLoan[[#This Row],[BEGINNING BALANCE]],tblLoan[[#This Row],[BEGINNING BALANCE]]-tblLoan[[#This Row],[PRINCIPAL]],0),"")</f>
        <v/>
      </c>
      <c r="J194" s="101" t="str">
        <f>IF(tblLoan[[#This Row],[PMT NO]]&lt;&gt;"",SUM(INDEX(tblLoan[INTEREST],1,1):tblLoan[[#This Row],[INTEREST]]),"")</f>
        <v/>
      </c>
    </row>
    <row r="195" spans="1:10" x14ac:dyDescent="0.2">
      <c r="A195" s="97" t="str">
        <f>IF(LoanIsGood,IF(ROW()-ROW(tblLoan[[#Headers],[PMT NO]])&gt;ScheduledNumberOfPayments,"",ROW()-ROW(tblLoan[[#Headers],[PMT NO]])),"")</f>
        <v/>
      </c>
      <c r="B195" s="98" t="str">
        <f>IF(tblLoan[[#This Row],[PMT NO]]&lt;&gt;"",EOMONTH(LoanStartDate,ROW(tblLoan[[#This Row],[PMT NO]])-ROW(tblLoan[[#Headers],[PMT NO]])-2)+DAY(LoanStartDate),"")</f>
        <v/>
      </c>
      <c r="C195" s="101" t="str">
        <f>IF(tblLoan[[#This Row],[PMT NO]]&lt;&gt;"",IF(ROW()-ROW(tblLoan[[#Headers],[BEGINNING BALANCE]])=1,LoanAmount,INDEX(tblLoan[ENDING BALANCE],ROW()-ROW(tblLoan[[#Headers],[BEGINNING BALANCE]])-1)),"")</f>
        <v/>
      </c>
      <c r="D195" s="101" t="str">
        <f>IF(tblLoan[[#This Row],[PMT NO]]&lt;&gt;"",ScheduledPayment,"")</f>
        <v/>
      </c>
      <c r="E195" s="101" t="str">
        <f>IF(tblLoan[[#This Row],[PMT NO]]&lt;&gt;"",IF(tblLoan[[#This Row],[SCHEDULED PAYMENT]]+ExtraPayments&lt;tblLoan[[#This Row],[BEGINNING BALANCE]],ExtraPayments,IF(tblLoan[[#This Row],[BEGINNING BALANCE]]-tblLoan[[#This Row],[SCHEDULED PAYMENT]]&gt;0,tblLoan[[#This Row],[BEGINNING BALANCE]]-tblLoan[[#This Row],[SCHEDULED PAYMENT]],0)),"")</f>
        <v/>
      </c>
      <c r="F195" s="101" t="str">
        <f>IF(tblLoan[[#This Row],[PMT NO]]&lt;&gt;"",IF(tblLoan[[#This Row],[SCHEDULED PAYMENT]]+tblLoan[[#This Row],[EXTRA PAYMENT]]&lt;=tblLoan[[#This Row],[BEGINNING BALANCE]],tblLoan[[#This Row],[SCHEDULED PAYMENT]]+tblLoan[[#This Row],[EXTRA PAYMENT]],tblLoan[[#This Row],[BEGINNING BALANCE]]),"")</f>
        <v/>
      </c>
      <c r="G195" s="101" t="str">
        <f>IF(tblLoan[[#This Row],[PMT NO]]&lt;&gt;"",tblLoan[[#This Row],[TOTAL PAYMENT]]-tblLoan[[#This Row],[INTEREST]],"")</f>
        <v/>
      </c>
      <c r="H195" s="101" t="str">
        <f>IF(tblLoan[[#This Row],[PMT NO]]&lt;&gt;"",tblLoan[[#This Row],[BEGINNING BALANCE]]*(InterestRate/PaymentsPerYear),"")</f>
        <v/>
      </c>
      <c r="I195" s="101" t="str">
        <f>IF(tblLoan[[#This Row],[PMT NO]]&lt;&gt;"",IF(tblLoan[[#This Row],[SCHEDULED PAYMENT]]+tblLoan[[#This Row],[EXTRA PAYMENT]]&lt;=tblLoan[[#This Row],[BEGINNING BALANCE]],tblLoan[[#This Row],[BEGINNING BALANCE]]-tblLoan[[#This Row],[PRINCIPAL]],0),"")</f>
        <v/>
      </c>
      <c r="J195" s="101" t="str">
        <f>IF(tblLoan[[#This Row],[PMT NO]]&lt;&gt;"",SUM(INDEX(tblLoan[INTEREST],1,1):tblLoan[[#This Row],[INTEREST]]),"")</f>
        <v/>
      </c>
    </row>
    <row r="196" spans="1:10" x14ac:dyDescent="0.2">
      <c r="A196" s="97" t="str">
        <f>IF(LoanIsGood,IF(ROW()-ROW(tblLoan[[#Headers],[PMT NO]])&gt;ScheduledNumberOfPayments,"",ROW()-ROW(tblLoan[[#Headers],[PMT NO]])),"")</f>
        <v/>
      </c>
      <c r="B196" s="98" t="str">
        <f>IF(tblLoan[[#This Row],[PMT NO]]&lt;&gt;"",EOMONTH(LoanStartDate,ROW(tblLoan[[#This Row],[PMT NO]])-ROW(tblLoan[[#Headers],[PMT NO]])-2)+DAY(LoanStartDate),"")</f>
        <v/>
      </c>
      <c r="C196" s="101" t="str">
        <f>IF(tblLoan[[#This Row],[PMT NO]]&lt;&gt;"",IF(ROW()-ROW(tblLoan[[#Headers],[BEGINNING BALANCE]])=1,LoanAmount,INDEX(tblLoan[ENDING BALANCE],ROW()-ROW(tblLoan[[#Headers],[BEGINNING BALANCE]])-1)),"")</f>
        <v/>
      </c>
      <c r="D196" s="101" t="str">
        <f>IF(tblLoan[[#This Row],[PMT NO]]&lt;&gt;"",ScheduledPayment,"")</f>
        <v/>
      </c>
      <c r="E196" s="101" t="str">
        <f>IF(tblLoan[[#This Row],[PMT NO]]&lt;&gt;"",IF(tblLoan[[#This Row],[SCHEDULED PAYMENT]]+ExtraPayments&lt;tblLoan[[#This Row],[BEGINNING BALANCE]],ExtraPayments,IF(tblLoan[[#This Row],[BEGINNING BALANCE]]-tblLoan[[#This Row],[SCHEDULED PAYMENT]]&gt;0,tblLoan[[#This Row],[BEGINNING BALANCE]]-tblLoan[[#This Row],[SCHEDULED PAYMENT]],0)),"")</f>
        <v/>
      </c>
      <c r="F196" s="101" t="str">
        <f>IF(tblLoan[[#This Row],[PMT NO]]&lt;&gt;"",IF(tblLoan[[#This Row],[SCHEDULED PAYMENT]]+tblLoan[[#This Row],[EXTRA PAYMENT]]&lt;=tblLoan[[#This Row],[BEGINNING BALANCE]],tblLoan[[#This Row],[SCHEDULED PAYMENT]]+tblLoan[[#This Row],[EXTRA PAYMENT]],tblLoan[[#This Row],[BEGINNING BALANCE]]),"")</f>
        <v/>
      </c>
      <c r="G196" s="101" t="str">
        <f>IF(tblLoan[[#This Row],[PMT NO]]&lt;&gt;"",tblLoan[[#This Row],[TOTAL PAYMENT]]-tblLoan[[#This Row],[INTEREST]],"")</f>
        <v/>
      </c>
      <c r="H196" s="101" t="str">
        <f>IF(tblLoan[[#This Row],[PMT NO]]&lt;&gt;"",tblLoan[[#This Row],[BEGINNING BALANCE]]*(InterestRate/PaymentsPerYear),"")</f>
        <v/>
      </c>
      <c r="I196" s="101" t="str">
        <f>IF(tblLoan[[#This Row],[PMT NO]]&lt;&gt;"",IF(tblLoan[[#This Row],[SCHEDULED PAYMENT]]+tblLoan[[#This Row],[EXTRA PAYMENT]]&lt;=tblLoan[[#This Row],[BEGINNING BALANCE]],tblLoan[[#This Row],[BEGINNING BALANCE]]-tblLoan[[#This Row],[PRINCIPAL]],0),"")</f>
        <v/>
      </c>
      <c r="J196" s="101" t="str">
        <f>IF(tblLoan[[#This Row],[PMT NO]]&lt;&gt;"",SUM(INDEX(tblLoan[INTEREST],1,1):tblLoan[[#This Row],[INTEREST]]),"")</f>
        <v/>
      </c>
    </row>
    <row r="197" spans="1:10" x14ac:dyDescent="0.2">
      <c r="A197" s="97" t="str">
        <f>IF(LoanIsGood,IF(ROW()-ROW(tblLoan[[#Headers],[PMT NO]])&gt;ScheduledNumberOfPayments,"",ROW()-ROW(tblLoan[[#Headers],[PMT NO]])),"")</f>
        <v/>
      </c>
      <c r="B197" s="98" t="str">
        <f>IF(tblLoan[[#This Row],[PMT NO]]&lt;&gt;"",EOMONTH(LoanStartDate,ROW(tblLoan[[#This Row],[PMT NO]])-ROW(tblLoan[[#Headers],[PMT NO]])-2)+DAY(LoanStartDate),"")</f>
        <v/>
      </c>
      <c r="C197" s="101" t="str">
        <f>IF(tblLoan[[#This Row],[PMT NO]]&lt;&gt;"",IF(ROW()-ROW(tblLoan[[#Headers],[BEGINNING BALANCE]])=1,LoanAmount,INDEX(tblLoan[ENDING BALANCE],ROW()-ROW(tblLoan[[#Headers],[BEGINNING BALANCE]])-1)),"")</f>
        <v/>
      </c>
      <c r="D197" s="101" t="str">
        <f>IF(tblLoan[[#This Row],[PMT NO]]&lt;&gt;"",ScheduledPayment,"")</f>
        <v/>
      </c>
      <c r="E197" s="101" t="str">
        <f>IF(tblLoan[[#This Row],[PMT NO]]&lt;&gt;"",IF(tblLoan[[#This Row],[SCHEDULED PAYMENT]]+ExtraPayments&lt;tblLoan[[#This Row],[BEGINNING BALANCE]],ExtraPayments,IF(tblLoan[[#This Row],[BEGINNING BALANCE]]-tblLoan[[#This Row],[SCHEDULED PAYMENT]]&gt;0,tblLoan[[#This Row],[BEGINNING BALANCE]]-tblLoan[[#This Row],[SCHEDULED PAYMENT]],0)),"")</f>
        <v/>
      </c>
      <c r="F197" s="101" t="str">
        <f>IF(tblLoan[[#This Row],[PMT NO]]&lt;&gt;"",IF(tblLoan[[#This Row],[SCHEDULED PAYMENT]]+tblLoan[[#This Row],[EXTRA PAYMENT]]&lt;=tblLoan[[#This Row],[BEGINNING BALANCE]],tblLoan[[#This Row],[SCHEDULED PAYMENT]]+tblLoan[[#This Row],[EXTRA PAYMENT]],tblLoan[[#This Row],[BEGINNING BALANCE]]),"")</f>
        <v/>
      </c>
      <c r="G197" s="101" t="str">
        <f>IF(tblLoan[[#This Row],[PMT NO]]&lt;&gt;"",tblLoan[[#This Row],[TOTAL PAYMENT]]-tblLoan[[#This Row],[INTEREST]],"")</f>
        <v/>
      </c>
      <c r="H197" s="101" t="str">
        <f>IF(tblLoan[[#This Row],[PMT NO]]&lt;&gt;"",tblLoan[[#This Row],[BEGINNING BALANCE]]*(InterestRate/PaymentsPerYear),"")</f>
        <v/>
      </c>
      <c r="I197" s="101" t="str">
        <f>IF(tblLoan[[#This Row],[PMT NO]]&lt;&gt;"",IF(tblLoan[[#This Row],[SCHEDULED PAYMENT]]+tblLoan[[#This Row],[EXTRA PAYMENT]]&lt;=tblLoan[[#This Row],[BEGINNING BALANCE]],tblLoan[[#This Row],[BEGINNING BALANCE]]-tblLoan[[#This Row],[PRINCIPAL]],0),"")</f>
        <v/>
      </c>
      <c r="J197" s="101" t="str">
        <f>IF(tblLoan[[#This Row],[PMT NO]]&lt;&gt;"",SUM(INDEX(tblLoan[INTEREST],1,1):tblLoan[[#This Row],[INTEREST]]),"")</f>
        <v/>
      </c>
    </row>
    <row r="198" spans="1:10" x14ac:dyDescent="0.2">
      <c r="A198" s="97" t="str">
        <f>IF(LoanIsGood,IF(ROW()-ROW(tblLoan[[#Headers],[PMT NO]])&gt;ScheduledNumberOfPayments,"",ROW()-ROW(tblLoan[[#Headers],[PMT NO]])),"")</f>
        <v/>
      </c>
      <c r="B198" s="98" t="str">
        <f>IF(tblLoan[[#This Row],[PMT NO]]&lt;&gt;"",EOMONTH(LoanStartDate,ROW(tblLoan[[#This Row],[PMT NO]])-ROW(tblLoan[[#Headers],[PMT NO]])-2)+DAY(LoanStartDate),"")</f>
        <v/>
      </c>
      <c r="C198" s="101" t="str">
        <f>IF(tblLoan[[#This Row],[PMT NO]]&lt;&gt;"",IF(ROW()-ROW(tblLoan[[#Headers],[BEGINNING BALANCE]])=1,LoanAmount,INDEX(tblLoan[ENDING BALANCE],ROW()-ROW(tblLoan[[#Headers],[BEGINNING BALANCE]])-1)),"")</f>
        <v/>
      </c>
      <c r="D198" s="101" t="str">
        <f>IF(tblLoan[[#This Row],[PMT NO]]&lt;&gt;"",ScheduledPayment,"")</f>
        <v/>
      </c>
      <c r="E198" s="101" t="str">
        <f>IF(tblLoan[[#This Row],[PMT NO]]&lt;&gt;"",IF(tblLoan[[#This Row],[SCHEDULED PAYMENT]]+ExtraPayments&lt;tblLoan[[#This Row],[BEGINNING BALANCE]],ExtraPayments,IF(tblLoan[[#This Row],[BEGINNING BALANCE]]-tblLoan[[#This Row],[SCHEDULED PAYMENT]]&gt;0,tblLoan[[#This Row],[BEGINNING BALANCE]]-tblLoan[[#This Row],[SCHEDULED PAYMENT]],0)),"")</f>
        <v/>
      </c>
      <c r="F198" s="101" t="str">
        <f>IF(tblLoan[[#This Row],[PMT NO]]&lt;&gt;"",IF(tblLoan[[#This Row],[SCHEDULED PAYMENT]]+tblLoan[[#This Row],[EXTRA PAYMENT]]&lt;=tblLoan[[#This Row],[BEGINNING BALANCE]],tblLoan[[#This Row],[SCHEDULED PAYMENT]]+tblLoan[[#This Row],[EXTRA PAYMENT]],tblLoan[[#This Row],[BEGINNING BALANCE]]),"")</f>
        <v/>
      </c>
      <c r="G198" s="101" t="str">
        <f>IF(tblLoan[[#This Row],[PMT NO]]&lt;&gt;"",tblLoan[[#This Row],[TOTAL PAYMENT]]-tblLoan[[#This Row],[INTEREST]],"")</f>
        <v/>
      </c>
      <c r="H198" s="101" t="str">
        <f>IF(tblLoan[[#This Row],[PMT NO]]&lt;&gt;"",tblLoan[[#This Row],[BEGINNING BALANCE]]*(InterestRate/PaymentsPerYear),"")</f>
        <v/>
      </c>
      <c r="I198" s="101" t="str">
        <f>IF(tblLoan[[#This Row],[PMT NO]]&lt;&gt;"",IF(tblLoan[[#This Row],[SCHEDULED PAYMENT]]+tblLoan[[#This Row],[EXTRA PAYMENT]]&lt;=tblLoan[[#This Row],[BEGINNING BALANCE]],tblLoan[[#This Row],[BEGINNING BALANCE]]-tblLoan[[#This Row],[PRINCIPAL]],0),"")</f>
        <v/>
      </c>
      <c r="J198" s="101" t="str">
        <f>IF(tblLoan[[#This Row],[PMT NO]]&lt;&gt;"",SUM(INDEX(tblLoan[INTEREST],1,1):tblLoan[[#This Row],[INTEREST]]),"")</f>
        <v/>
      </c>
    </row>
    <row r="199" spans="1:10" x14ac:dyDescent="0.2">
      <c r="A199" s="97" t="str">
        <f>IF(LoanIsGood,IF(ROW()-ROW(tblLoan[[#Headers],[PMT NO]])&gt;ScheduledNumberOfPayments,"",ROW()-ROW(tblLoan[[#Headers],[PMT NO]])),"")</f>
        <v/>
      </c>
      <c r="B199" s="98" t="str">
        <f>IF(tblLoan[[#This Row],[PMT NO]]&lt;&gt;"",EOMONTH(LoanStartDate,ROW(tblLoan[[#This Row],[PMT NO]])-ROW(tblLoan[[#Headers],[PMT NO]])-2)+DAY(LoanStartDate),"")</f>
        <v/>
      </c>
      <c r="C199" s="101" t="str">
        <f>IF(tblLoan[[#This Row],[PMT NO]]&lt;&gt;"",IF(ROW()-ROW(tblLoan[[#Headers],[BEGINNING BALANCE]])=1,LoanAmount,INDEX(tblLoan[ENDING BALANCE],ROW()-ROW(tblLoan[[#Headers],[BEGINNING BALANCE]])-1)),"")</f>
        <v/>
      </c>
      <c r="D199" s="101" t="str">
        <f>IF(tblLoan[[#This Row],[PMT NO]]&lt;&gt;"",ScheduledPayment,"")</f>
        <v/>
      </c>
      <c r="E199" s="101" t="str">
        <f>IF(tblLoan[[#This Row],[PMT NO]]&lt;&gt;"",IF(tblLoan[[#This Row],[SCHEDULED PAYMENT]]+ExtraPayments&lt;tblLoan[[#This Row],[BEGINNING BALANCE]],ExtraPayments,IF(tblLoan[[#This Row],[BEGINNING BALANCE]]-tblLoan[[#This Row],[SCHEDULED PAYMENT]]&gt;0,tblLoan[[#This Row],[BEGINNING BALANCE]]-tblLoan[[#This Row],[SCHEDULED PAYMENT]],0)),"")</f>
        <v/>
      </c>
      <c r="F199" s="101" t="str">
        <f>IF(tblLoan[[#This Row],[PMT NO]]&lt;&gt;"",IF(tblLoan[[#This Row],[SCHEDULED PAYMENT]]+tblLoan[[#This Row],[EXTRA PAYMENT]]&lt;=tblLoan[[#This Row],[BEGINNING BALANCE]],tblLoan[[#This Row],[SCHEDULED PAYMENT]]+tblLoan[[#This Row],[EXTRA PAYMENT]],tblLoan[[#This Row],[BEGINNING BALANCE]]),"")</f>
        <v/>
      </c>
      <c r="G199" s="101" t="str">
        <f>IF(tblLoan[[#This Row],[PMT NO]]&lt;&gt;"",tblLoan[[#This Row],[TOTAL PAYMENT]]-tblLoan[[#This Row],[INTEREST]],"")</f>
        <v/>
      </c>
      <c r="H199" s="101" t="str">
        <f>IF(tblLoan[[#This Row],[PMT NO]]&lt;&gt;"",tblLoan[[#This Row],[BEGINNING BALANCE]]*(InterestRate/PaymentsPerYear),"")</f>
        <v/>
      </c>
      <c r="I199" s="101" t="str">
        <f>IF(tblLoan[[#This Row],[PMT NO]]&lt;&gt;"",IF(tblLoan[[#This Row],[SCHEDULED PAYMENT]]+tblLoan[[#This Row],[EXTRA PAYMENT]]&lt;=tblLoan[[#This Row],[BEGINNING BALANCE]],tblLoan[[#This Row],[BEGINNING BALANCE]]-tblLoan[[#This Row],[PRINCIPAL]],0),"")</f>
        <v/>
      </c>
      <c r="J199" s="101" t="str">
        <f>IF(tblLoan[[#This Row],[PMT NO]]&lt;&gt;"",SUM(INDEX(tblLoan[INTEREST],1,1):tblLoan[[#This Row],[INTEREST]]),"")</f>
        <v/>
      </c>
    </row>
    <row r="200" spans="1:10" x14ac:dyDescent="0.2">
      <c r="A200" s="97" t="str">
        <f>IF(LoanIsGood,IF(ROW()-ROW(tblLoan[[#Headers],[PMT NO]])&gt;ScheduledNumberOfPayments,"",ROW()-ROW(tblLoan[[#Headers],[PMT NO]])),"")</f>
        <v/>
      </c>
      <c r="B200" s="98" t="str">
        <f>IF(tblLoan[[#This Row],[PMT NO]]&lt;&gt;"",EOMONTH(LoanStartDate,ROW(tblLoan[[#This Row],[PMT NO]])-ROW(tblLoan[[#Headers],[PMT NO]])-2)+DAY(LoanStartDate),"")</f>
        <v/>
      </c>
      <c r="C200" s="101" t="str">
        <f>IF(tblLoan[[#This Row],[PMT NO]]&lt;&gt;"",IF(ROW()-ROW(tblLoan[[#Headers],[BEGINNING BALANCE]])=1,LoanAmount,INDEX(tblLoan[ENDING BALANCE],ROW()-ROW(tblLoan[[#Headers],[BEGINNING BALANCE]])-1)),"")</f>
        <v/>
      </c>
      <c r="D200" s="101" t="str">
        <f>IF(tblLoan[[#This Row],[PMT NO]]&lt;&gt;"",ScheduledPayment,"")</f>
        <v/>
      </c>
      <c r="E200" s="101" t="str">
        <f>IF(tblLoan[[#This Row],[PMT NO]]&lt;&gt;"",IF(tblLoan[[#This Row],[SCHEDULED PAYMENT]]+ExtraPayments&lt;tblLoan[[#This Row],[BEGINNING BALANCE]],ExtraPayments,IF(tblLoan[[#This Row],[BEGINNING BALANCE]]-tblLoan[[#This Row],[SCHEDULED PAYMENT]]&gt;0,tblLoan[[#This Row],[BEGINNING BALANCE]]-tblLoan[[#This Row],[SCHEDULED PAYMENT]],0)),"")</f>
        <v/>
      </c>
      <c r="F200" s="101" t="str">
        <f>IF(tblLoan[[#This Row],[PMT NO]]&lt;&gt;"",IF(tblLoan[[#This Row],[SCHEDULED PAYMENT]]+tblLoan[[#This Row],[EXTRA PAYMENT]]&lt;=tblLoan[[#This Row],[BEGINNING BALANCE]],tblLoan[[#This Row],[SCHEDULED PAYMENT]]+tblLoan[[#This Row],[EXTRA PAYMENT]],tblLoan[[#This Row],[BEGINNING BALANCE]]),"")</f>
        <v/>
      </c>
      <c r="G200" s="101" t="str">
        <f>IF(tblLoan[[#This Row],[PMT NO]]&lt;&gt;"",tblLoan[[#This Row],[TOTAL PAYMENT]]-tblLoan[[#This Row],[INTEREST]],"")</f>
        <v/>
      </c>
      <c r="H200" s="101" t="str">
        <f>IF(tblLoan[[#This Row],[PMT NO]]&lt;&gt;"",tblLoan[[#This Row],[BEGINNING BALANCE]]*(InterestRate/PaymentsPerYear),"")</f>
        <v/>
      </c>
      <c r="I200" s="101" t="str">
        <f>IF(tblLoan[[#This Row],[PMT NO]]&lt;&gt;"",IF(tblLoan[[#This Row],[SCHEDULED PAYMENT]]+tblLoan[[#This Row],[EXTRA PAYMENT]]&lt;=tblLoan[[#This Row],[BEGINNING BALANCE]],tblLoan[[#This Row],[BEGINNING BALANCE]]-tblLoan[[#This Row],[PRINCIPAL]],0),"")</f>
        <v/>
      </c>
      <c r="J200" s="101" t="str">
        <f>IF(tblLoan[[#This Row],[PMT NO]]&lt;&gt;"",SUM(INDEX(tblLoan[INTEREST],1,1):tblLoan[[#This Row],[INTEREST]]),"")</f>
        <v/>
      </c>
    </row>
    <row r="201" spans="1:10" x14ac:dyDescent="0.2">
      <c r="A201" s="97" t="str">
        <f>IF(LoanIsGood,IF(ROW()-ROW(tblLoan[[#Headers],[PMT NO]])&gt;ScheduledNumberOfPayments,"",ROW()-ROW(tblLoan[[#Headers],[PMT NO]])),"")</f>
        <v/>
      </c>
      <c r="B201" s="98" t="str">
        <f>IF(tblLoan[[#This Row],[PMT NO]]&lt;&gt;"",EOMONTH(LoanStartDate,ROW(tblLoan[[#This Row],[PMT NO]])-ROW(tblLoan[[#Headers],[PMT NO]])-2)+DAY(LoanStartDate),"")</f>
        <v/>
      </c>
      <c r="C201" s="101" t="str">
        <f>IF(tblLoan[[#This Row],[PMT NO]]&lt;&gt;"",IF(ROW()-ROW(tblLoan[[#Headers],[BEGINNING BALANCE]])=1,LoanAmount,INDEX(tblLoan[ENDING BALANCE],ROW()-ROW(tblLoan[[#Headers],[BEGINNING BALANCE]])-1)),"")</f>
        <v/>
      </c>
      <c r="D201" s="101" t="str">
        <f>IF(tblLoan[[#This Row],[PMT NO]]&lt;&gt;"",ScheduledPayment,"")</f>
        <v/>
      </c>
      <c r="E201" s="101" t="str">
        <f>IF(tblLoan[[#This Row],[PMT NO]]&lt;&gt;"",IF(tblLoan[[#This Row],[SCHEDULED PAYMENT]]+ExtraPayments&lt;tblLoan[[#This Row],[BEGINNING BALANCE]],ExtraPayments,IF(tblLoan[[#This Row],[BEGINNING BALANCE]]-tblLoan[[#This Row],[SCHEDULED PAYMENT]]&gt;0,tblLoan[[#This Row],[BEGINNING BALANCE]]-tblLoan[[#This Row],[SCHEDULED PAYMENT]],0)),"")</f>
        <v/>
      </c>
      <c r="F201" s="101" t="str">
        <f>IF(tblLoan[[#This Row],[PMT NO]]&lt;&gt;"",IF(tblLoan[[#This Row],[SCHEDULED PAYMENT]]+tblLoan[[#This Row],[EXTRA PAYMENT]]&lt;=tblLoan[[#This Row],[BEGINNING BALANCE]],tblLoan[[#This Row],[SCHEDULED PAYMENT]]+tblLoan[[#This Row],[EXTRA PAYMENT]],tblLoan[[#This Row],[BEGINNING BALANCE]]),"")</f>
        <v/>
      </c>
      <c r="G201" s="101" t="str">
        <f>IF(tblLoan[[#This Row],[PMT NO]]&lt;&gt;"",tblLoan[[#This Row],[TOTAL PAYMENT]]-tblLoan[[#This Row],[INTEREST]],"")</f>
        <v/>
      </c>
      <c r="H201" s="101" t="str">
        <f>IF(tblLoan[[#This Row],[PMT NO]]&lt;&gt;"",tblLoan[[#This Row],[BEGINNING BALANCE]]*(InterestRate/PaymentsPerYear),"")</f>
        <v/>
      </c>
      <c r="I201" s="101" t="str">
        <f>IF(tblLoan[[#This Row],[PMT NO]]&lt;&gt;"",IF(tblLoan[[#This Row],[SCHEDULED PAYMENT]]+tblLoan[[#This Row],[EXTRA PAYMENT]]&lt;=tblLoan[[#This Row],[BEGINNING BALANCE]],tblLoan[[#This Row],[BEGINNING BALANCE]]-tblLoan[[#This Row],[PRINCIPAL]],0),"")</f>
        <v/>
      </c>
      <c r="J201" s="101" t="str">
        <f>IF(tblLoan[[#This Row],[PMT NO]]&lt;&gt;"",SUM(INDEX(tblLoan[INTEREST],1,1):tblLoan[[#This Row],[INTEREST]]),"")</f>
        <v/>
      </c>
    </row>
    <row r="202" spans="1:10" x14ac:dyDescent="0.2">
      <c r="A202" s="97" t="str">
        <f>IF(LoanIsGood,IF(ROW()-ROW(tblLoan[[#Headers],[PMT NO]])&gt;ScheduledNumberOfPayments,"",ROW()-ROW(tblLoan[[#Headers],[PMT NO]])),"")</f>
        <v/>
      </c>
      <c r="B202" s="98" t="str">
        <f>IF(tblLoan[[#This Row],[PMT NO]]&lt;&gt;"",EOMONTH(LoanStartDate,ROW(tblLoan[[#This Row],[PMT NO]])-ROW(tblLoan[[#Headers],[PMT NO]])-2)+DAY(LoanStartDate),"")</f>
        <v/>
      </c>
      <c r="C202" s="101" t="str">
        <f>IF(tblLoan[[#This Row],[PMT NO]]&lt;&gt;"",IF(ROW()-ROW(tblLoan[[#Headers],[BEGINNING BALANCE]])=1,LoanAmount,INDEX(tblLoan[ENDING BALANCE],ROW()-ROW(tblLoan[[#Headers],[BEGINNING BALANCE]])-1)),"")</f>
        <v/>
      </c>
      <c r="D202" s="101" t="str">
        <f>IF(tblLoan[[#This Row],[PMT NO]]&lt;&gt;"",ScheduledPayment,"")</f>
        <v/>
      </c>
      <c r="E202" s="101" t="str">
        <f>IF(tblLoan[[#This Row],[PMT NO]]&lt;&gt;"",IF(tblLoan[[#This Row],[SCHEDULED PAYMENT]]+ExtraPayments&lt;tblLoan[[#This Row],[BEGINNING BALANCE]],ExtraPayments,IF(tblLoan[[#This Row],[BEGINNING BALANCE]]-tblLoan[[#This Row],[SCHEDULED PAYMENT]]&gt;0,tblLoan[[#This Row],[BEGINNING BALANCE]]-tblLoan[[#This Row],[SCHEDULED PAYMENT]],0)),"")</f>
        <v/>
      </c>
      <c r="F202" s="101" t="str">
        <f>IF(tblLoan[[#This Row],[PMT NO]]&lt;&gt;"",IF(tblLoan[[#This Row],[SCHEDULED PAYMENT]]+tblLoan[[#This Row],[EXTRA PAYMENT]]&lt;=tblLoan[[#This Row],[BEGINNING BALANCE]],tblLoan[[#This Row],[SCHEDULED PAYMENT]]+tblLoan[[#This Row],[EXTRA PAYMENT]],tblLoan[[#This Row],[BEGINNING BALANCE]]),"")</f>
        <v/>
      </c>
      <c r="G202" s="101" t="str">
        <f>IF(tblLoan[[#This Row],[PMT NO]]&lt;&gt;"",tblLoan[[#This Row],[TOTAL PAYMENT]]-tblLoan[[#This Row],[INTEREST]],"")</f>
        <v/>
      </c>
      <c r="H202" s="101" t="str">
        <f>IF(tblLoan[[#This Row],[PMT NO]]&lt;&gt;"",tblLoan[[#This Row],[BEGINNING BALANCE]]*(InterestRate/PaymentsPerYear),"")</f>
        <v/>
      </c>
      <c r="I202" s="101" t="str">
        <f>IF(tblLoan[[#This Row],[PMT NO]]&lt;&gt;"",IF(tblLoan[[#This Row],[SCHEDULED PAYMENT]]+tblLoan[[#This Row],[EXTRA PAYMENT]]&lt;=tblLoan[[#This Row],[BEGINNING BALANCE]],tblLoan[[#This Row],[BEGINNING BALANCE]]-tblLoan[[#This Row],[PRINCIPAL]],0),"")</f>
        <v/>
      </c>
      <c r="J202" s="101" t="str">
        <f>IF(tblLoan[[#This Row],[PMT NO]]&lt;&gt;"",SUM(INDEX(tblLoan[INTEREST],1,1):tblLoan[[#This Row],[INTEREST]]),"")</f>
        <v/>
      </c>
    </row>
    <row r="203" spans="1:10" x14ac:dyDescent="0.2">
      <c r="A203" s="97" t="str">
        <f>IF(LoanIsGood,IF(ROW()-ROW(tblLoan[[#Headers],[PMT NO]])&gt;ScheduledNumberOfPayments,"",ROW()-ROW(tblLoan[[#Headers],[PMT NO]])),"")</f>
        <v/>
      </c>
      <c r="B203" s="98" t="str">
        <f>IF(tblLoan[[#This Row],[PMT NO]]&lt;&gt;"",EOMONTH(LoanStartDate,ROW(tblLoan[[#This Row],[PMT NO]])-ROW(tblLoan[[#Headers],[PMT NO]])-2)+DAY(LoanStartDate),"")</f>
        <v/>
      </c>
      <c r="C203" s="101" t="str">
        <f>IF(tblLoan[[#This Row],[PMT NO]]&lt;&gt;"",IF(ROW()-ROW(tblLoan[[#Headers],[BEGINNING BALANCE]])=1,LoanAmount,INDEX(tblLoan[ENDING BALANCE],ROW()-ROW(tblLoan[[#Headers],[BEGINNING BALANCE]])-1)),"")</f>
        <v/>
      </c>
      <c r="D203" s="101" t="str">
        <f>IF(tblLoan[[#This Row],[PMT NO]]&lt;&gt;"",ScheduledPayment,"")</f>
        <v/>
      </c>
      <c r="E203" s="101" t="str">
        <f>IF(tblLoan[[#This Row],[PMT NO]]&lt;&gt;"",IF(tblLoan[[#This Row],[SCHEDULED PAYMENT]]+ExtraPayments&lt;tblLoan[[#This Row],[BEGINNING BALANCE]],ExtraPayments,IF(tblLoan[[#This Row],[BEGINNING BALANCE]]-tblLoan[[#This Row],[SCHEDULED PAYMENT]]&gt;0,tblLoan[[#This Row],[BEGINNING BALANCE]]-tblLoan[[#This Row],[SCHEDULED PAYMENT]],0)),"")</f>
        <v/>
      </c>
      <c r="F203" s="101" t="str">
        <f>IF(tblLoan[[#This Row],[PMT NO]]&lt;&gt;"",IF(tblLoan[[#This Row],[SCHEDULED PAYMENT]]+tblLoan[[#This Row],[EXTRA PAYMENT]]&lt;=tblLoan[[#This Row],[BEGINNING BALANCE]],tblLoan[[#This Row],[SCHEDULED PAYMENT]]+tblLoan[[#This Row],[EXTRA PAYMENT]],tblLoan[[#This Row],[BEGINNING BALANCE]]),"")</f>
        <v/>
      </c>
      <c r="G203" s="101" t="str">
        <f>IF(tblLoan[[#This Row],[PMT NO]]&lt;&gt;"",tblLoan[[#This Row],[TOTAL PAYMENT]]-tblLoan[[#This Row],[INTEREST]],"")</f>
        <v/>
      </c>
      <c r="H203" s="101" t="str">
        <f>IF(tblLoan[[#This Row],[PMT NO]]&lt;&gt;"",tblLoan[[#This Row],[BEGINNING BALANCE]]*(InterestRate/PaymentsPerYear),"")</f>
        <v/>
      </c>
      <c r="I203" s="101" t="str">
        <f>IF(tblLoan[[#This Row],[PMT NO]]&lt;&gt;"",IF(tblLoan[[#This Row],[SCHEDULED PAYMENT]]+tblLoan[[#This Row],[EXTRA PAYMENT]]&lt;=tblLoan[[#This Row],[BEGINNING BALANCE]],tblLoan[[#This Row],[BEGINNING BALANCE]]-tblLoan[[#This Row],[PRINCIPAL]],0),"")</f>
        <v/>
      </c>
      <c r="J203" s="101" t="str">
        <f>IF(tblLoan[[#This Row],[PMT NO]]&lt;&gt;"",SUM(INDEX(tblLoan[INTEREST],1,1):tblLoan[[#This Row],[INTEREST]]),"")</f>
        <v/>
      </c>
    </row>
    <row r="204" spans="1:10" x14ac:dyDescent="0.2">
      <c r="A204" s="97" t="str">
        <f>IF(LoanIsGood,IF(ROW()-ROW(tblLoan[[#Headers],[PMT NO]])&gt;ScheduledNumberOfPayments,"",ROW()-ROW(tblLoan[[#Headers],[PMT NO]])),"")</f>
        <v/>
      </c>
      <c r="B204" s="98" t="str">
        <f>IF(tblLoan[[#This Row],[PMT NO]]&lt;&gt;"",EOMONTH(LoanStartDate,ROW(tblLoan[[#This Row],[PMT NO]])-ROW(tblLoan[[#Headers],[PMT NO]])-2)+DAY(LoanStartDate),"")</f>
        <v/>
      </c>
      <c r="C204" s="101" t="str">
        <f>IF(tblLoan[[#This Row],[PMT NO]]&lt;&gt;"",IF(ROW()-ROW(tblLoan[[#Headers],[BEGINNING BALANCE]])=1,LoanAmount,INDEX(tblLoan[ENDING BALANCE],ROW()-ROW(tblLoan[[#Headers],[BEGINNING BALANCE]])-1)),"")</f>
        <v/>
      </c>
      <c r="D204" s="101" t="str">
        <f>IF(tblLoan[[#This Row],[PMT NO]]&lt;&gt;"",ScheduledPayment,"")</f>
        <v/>
      </c>
      <c r="E204" s="101" t="str">
        <f>IF(tblLoan[[#This Row],[PMT NO]]&lt;&gt;"",IF(tblLoan[[#This Row],[SCHEDULED PAYMENT]]+ExtraPayments&lt;tblLoan[[#This Row],[BEGINNING BALANCE]],ExtraPayments,IF(tblLoan[[#This Row],[BEGINNING BALANCE]]-tblLoan[[#This Row],[SCHEDULED PAYMENT]]&gt;0,tblLoan[[#This Row],[BEGINNING BALANCE]]-tblLoan[[#This Row],[SCHEDULED PAYMENT]],0)),"")</f>
        <v/>
      </c>
      <c r="F204" s="101" t="str">
        <f>IF(tblLoan[[#This Row],[PMT NO]]&lt;&gt;"",IF(tblLoan[[#This Row],[SCHEDULED PAYMENT]]+tblLoan[[#This Row],[EXTRA PAYMENT]]&lt;=tblLoan[[#This Row],[BEGINNING BALANCE]],tblLoan[[#This Row],[SCHEDULED PAYMENT]]+tblLoan[[#This Row],[EXTRA PAYMENT]],tblLoan[[#This Row],[BEGINNING BALANCE]]),"")</f>
        <v/>
      </c>
      <c r="G204" s="101" t="str">
        <f>IF(tblLoan[[#This Row],[PMT NO]]&lt;&gt;"",tblLoan[[#This Row],[TOTAL PAYMENT]]-tblLoan[[#This Row],[INTEREST]],"")</f>
        <v/>
      </c>
      <c r="H204" s="101" t="str">
        <f>IF(tblLoan[[#This Row],[PMT NO]]&lt;&gt;"",tblLoan[[#This Row],[BEGINNING BALANCE]]*(InterestRate/PaymentsPerYear),"")</f>
        <v/>
      </c>
      <c r="I204" s="101" t="str">
        <f>IF(tblLoan[[#This Row],[PMT NO]]&lt;&gt;"",IF(tblLoan[[#This Row],[SCHEDULED PAYMENT]]+tblLoan[[#This Row],[EXTRA PAYMENT]]&lt;=tblLoan[[#This Row],[BEGINNING BALANCE]],tblLoan[[#This Row],[BEGINNING BALANCE]]-tblLoan[[#This Row],[PRINCIPAL]],0),"")</f>
        <v/>
      </c>
      <c r="J204" s="101" t="str">
        <f>IF(tblLoan[[#This Row],[PMT NO]]&lt;&gt;"",SUM(INDEX(tblLoan[INTEREST],1,1):tblLoan[[#This Row],[INTEREST]]),"")</f>
        <v/>
      </c>
    </row>
    <row r="205" spans="1:10" x14ac:dyDescent="0.2">
      <c r="A205" s="97" t="str">
        <f>IF(LoanIsGood,IF(ROW()-ROW(tblLoan[[#Headers],[PMT NO]])&gt;ScheduledNumberOfPayments,"",ROW()-ROW(tblLoan[[#Headers],[PMT NO]])),"")</f>
        <v/>
      </c>
      <c r="B205" s="98" t="str">
        <f>IF(tblLoan[[#This Row],[PMT NO]]&lt;&gt;"",EOMONTH(LoanStartDate,ROW(tblLoan[[#This Row],[PMT NO]])-ROW(tblLoan[[#Headers],[PMT NO]])-2)+DAY(LoanStartDate),"")</f>
        <v/>
      </c>
      <c r="C205" s="101" t="str">
        <f>IF(tblLoan[[#This Row],[PMT NO]]&lt;&gt;"",IF(ROW()-ROW(tblLoan[[#Headers],[BEGINNING BALANCE]])=1,LoanAmount,INDEX(tblLoan[ENDING BALANCE],ROW()-ROW(tblLoan[[#Headers],[BEGINNING BALANCE]])-1)),"")</f>
        <v/>
      </c>
      <c r="D205" s="101" t="str">
        <f>IF(tblLoan[[#This Row],[PMT NO]]&lt;&gt;"",ScheduledPayment,"")</f>
        <v/>
      </c>
      <c r="E205" s="101" t="str">
        <f>IF(tblLoan[[#This Row],[PMT NO]]&lt;&gt;"",IF(tblLoan[[#This Row],[SCHEDULED PAYMENT]]+ExtraPayments&lt;tblLoan[[#This Row],[BEGINNING BALANCE]],ExtraPayments,IF(tblLoan[[#This Row],[BEGINNING BALANCE]]-tblLoan[[#This Row],[SCHEDULED PAYMENT]]&gt;0,tblLoan[[#This Row],[BEGINNING BALANCE]]-tblLoan[[#This Row],[SCHEDULED PAYMENT]],0)),"")</f>
        <v/>
      </c>
      <c r="F205" s="101" t="str">
        <f>IF(tblLoan[[#This Row],[PMT NO]]&lt;&gt;"",IF(tblLoan[[#This Row],[SCHEDULED PAYMENT]]+tblLoan[[#This Row],[EXTRA PAYMENT]]&lt;=tblLoan[[#This Row],[BEGINNING BALANCE]],tblLoan[[#This Row],[SCHEDULED PAYMENT]]+tblLoan[[#This Row],[EXTRA PAYMENT]],tblLoan[[#This Row],[BEGINNING BALANCE]]),"")</f>
        <v/>
      </c>
      <c r="G205" s="101" t="str">
        <f>IF(tblLoan[[#This Row],[PMT NO]]&lt;&gt;"",tblLoan[[#This Row],[TOTAL PAYMENT]]-tblLoan[[#This Row],[INTEREST]],"")</f>
        <v/>
      </c>
      <c r="H205" s="101" t="str">
        <f>IF(tblLoan[[#This Row],[PMT NO]]&lt;&gt;"",tblLoan[[#This Row],[BEGINNING BALANCE]]*(InterestRate/PaymentsPerYear),"")</f>
        <v/>
      </c>
      <c r="I205" s="101" t="str">
        <f>IF(tblLoan[[#This Row],[PMT NO]]&lt;&gt;"",IF(tblLoan[[#This Row],[SCHEDULED PAYMENT]]+tblLoan[[#This Row],[EXTRA PAYMENT]]&lt;=tblLoan[[#This Row],[BEGINNING BALANCE]],tblLoan[[#This Row],[BEGINNING BALANCE]]-tblLoan[[#This Row],[PRINCIPAL]],0),"")</f>
        <v/>
      </c>
      <c r="J205" s="101" t="str">
        <f>IF(tblLoan[[#This Row],[PMT NO]]&lt;&gt;"",SUM(INDEX(tblLoan[INTEREST],1,1):tblLoan[[#This Row],[INTEREST]]),"")</f>
        <v/>
      </c>
    </row>
    <row r="206" spans="1:10" x14ac:dyDescent="0.2">
      <c r="A206" s="97" t="str">
        <f>IF(LoanIsGood,IF(ROW()-ROW(tblLoan[[#Headers],[PMT NO]])&gt;ScheduledNumberOfPayments,"",ROW()-ROW(tblLoan[[#Headers],[PMT NO]])),"")</f>
        <v/>
      </c>
      <c r="B206" s="98" t="str">
        <f>IF(tblLoan[[#This Row],[PMT NO]]&lt;&gt;"",EOMONTH(LoanStartDate,ROW(tblLoan[[#This Row],[PMT NO]])-ROW(tblLoan[[#Headers],[PMT NO]])-2)+DAY(LoanStartDate),"")</f>
        <v/>
      </c>
      <c r="C206" s="101" t="str">
        <f>IF(tblLoan[[#This Row],[PMT NO]]&lt;&gt;"",IF(ROW()-ROW(tblLoan[[#Headers],[BEGINNING BALANCE]])=1,LoanAmount,INDEX(tblLoan[ENDING BALANCE],ROW()-ROW(tblLoan[[#Headers],[BEGINNING BALANCE]])-1)),"")</f>
        <v/>
      </c>
      <c r="D206" s="101" t="str">
        <f>IF(tblLoan[[#This Row],[PMT NO]]&lt;&gt;"",ScheduledPayment,"")</f>
        <v/>
      </c>
      <c r="E206" s="101" t="str">
        <f>IF(tblLoan[[#This Row],[PMT NO]]&lt;&gt;"",IF(tblLoan[[#This Row],[SCHEDULED PAYMENT]]+ExtraPayments&lt;tblLoan[[#This Row],[BEGINNING BALANCE]],ExtraPayments,IF(tblLoan[[#This Row],[BEGINNING BALANCE]]-tblLoan[[#This Row],[SCHEDULED PAYMENT]]&gt;0,tblLoan[[#This Row],[BEGINNING BALANCE]]-tblLoan[[#This Row],[SCHEDULED PAYMENT]],0)),"")</f>
        <v/>
      </c>
      <c r="F206" s="101" t="str">
        <f>IF(tblLoan[[#This Row],[PMT NO]]&lt;&gt;"",IF(tblLoan[[#This Row],[SCHEDULED PAYMENT]]+tblLoan[[#This Row],[EXTRA PAYMENT]]&lt;=tblLoan[[#This Row],[BEGINNING BALANCE]],tblLoan[[#This Row],[SCHEDULED PAYMENT]]+tblLoan[[#This Row],[EXTRA PAYMENT]],tblLoan[[#This Row],[BEGINNING BALANCE]]),"")</f>
        <v/>
      </c>
      <c r="G206" s="101" t="str">
        <f>IF(tblLoan[[#This Row],[PMT NO]]&lt;&gt;"",tblLoan[[#This Row],[TOTAL PAYMENT]]-tblLoan[[#This Row],[INTEREST]],"")</f>
        <v/>
      </c>
      <c r="H206" s="101" t="str">
        <f>IF(tblLoan[[#This Row],[PMT NO]]&lt;&gt;"",tblLoan[[#This Row],[BEGINNING BALANCE]]*(InterestRate/PaymentsPerYear),"")</f>
        <v/>
      </c>
      <c r="I206" s="101" t="str">
        <f>IF(tblLoan[[#This Row],[PMT NO]]&lt;&gt;"",IF(tblLoan[[#This Row],[SCHEDULED PAYMENT]]+tblLoan[[#This Row],[EXTRA PAYMENT]]&lt;=tblLoan[[#This Row],[BEGINNING BALANCE]],tblLoan[[#This Row],[BEGINNING BALANCE]]-tblLoan[[#This Row],[PRINCIPAL]],0),"")</f>
        <v/>
      </c>
      <c r="J206" s="101" t="str">
        <f>IF(tblLoan[[#This Row],[PMT NO]]&lt;&gt;"",SUM(INDEX(tblLoan[INTEREST],1,1):tblLoan[[#This Row],[INTEREST]]),"")</f>
        <v/>
      </c>
    </row>
    <row r="207" spans="1:10" x14ac:dyDescent="0.2">
      <c r="A207" s="97" t="str">
        <f>IF(LoanIsGood,IF(ROW()-ROW(tblLoan[[#Headers],[PMT NO]])&gt;ScheduledNumberOfPayments,"",ROW()-ROW(tblLoan[[#Headers],[PMT NO]])),"")</f>
        <v/>
      </c>
      <c r="B207" s="98" t="str">
        <f>IF(tblLoan[[#This Row],[PMT NO]]&lt;&gt;"",EOMONTH(LoanStartDate,ROW(tblLoan[[#This Row],[PMT NO]])-ROW(tblLoan[[#Headers],[PMT NO]])-2)+DAY(LoanStartDate),"")</f>
        <v/>
      </c>
      <c r="C207" s="101" t="str">
        <f>IF(tblLoan[[#This Row],[PMT NO]]&lt;&gt;"",IF(ROW()-ROW(tblLoan[[#Headers],[BEGINNING BALANCE]])=1,LoanAmount,INDEX(tblLoan[ENDING BALANCE],ROW()-ROW(tblLoan[[#Headers],[BEGINNING BALANCE]])-1)),"")</f>
        <v/>
      </c>
      <c r="D207" s="101" t="str">
        <f>IF(tblLoan[[#This Row],[PMT NO]]&lt;&gt;"",ScheduledPayment,"")</f>
        <v/>
      </c>
      <c r="E207" s="101" t="str">
        <f>IF(tblLoan[[#This Row],[PMT NO]]&lt;&gt;"",IF(tblLoan[[#This Row],[SCHEDULED PAYMENT]]+ExtraPayments&lt;tblLoan[[#This Row],[BEGINNING BALANCE]],ExtraPayments,IF(tblLoan[[#This Row],[BEGINNING BALANCE]]-tblLoan[[#This Row],[SCHEDULED PAYMENT]]&gt;0,tblLoan[[#This Row],[BEGINNING BALANCE]]-tblLoan[[#This Row],[SCHEDULED PAYMENT]],0)),"")</f>
        <v/>
      </c>
      <c r="F207" s="101" t="str">
        <f>IF(tblLoan[[#This Row],[PMT NO]]&lt;&gt;"",IF(tblLoan[[#This Row],[SCHEDULED PAYMENT]]+tblLoan[[#This Row],[EXTRA PAYMENT]]&lt;=tblLoan[[#This Row],[BEGINNING BALANCE]],tblLoan[[#This Row],[SCHEDULED PAYMENT]]+tblLoan[[#This Row],[EXTRA PAYMENT]],tblLoan[[#This Row],[BEGINNING BALANCE]]),"")</f>
        <v/>
      </c>
      <c r="G207" s="101" t="str">
        <f>IF(tblLoan[[#This Row],[PMT NO]]&lt;&gt;"",tblLoan[[#This Row],[TOTAL PAYMENT]]-tblLoan[[#This Row],[INTEREST]],"")</f>
        <v/>
      </c>
      <c r="H207" s="101" t="str">
        <f>IF(tblLoan[[#This Row],[PMT NO]]&lt;&gt;"",tblLoan[[#This Row],[BEGINNING BALANCE]]*(InterestRate/PaymentsPerYear),"")</f>
        <v/>
      </c>
      <c r="I207" s="101" t="str">
        <f>IF(tblLoan[[#This Row],[PMT NO]]&lt;&gt;"",IF(tblLoan[[#This Row],[SCHEDULED PAYMENT]]+tblLoan[[#This Row],[EXTRA PAYMENT]]&lt;=tblLoan[[#This Row],[BEGINNING BALANCE]],tblLoan[[#This Row],[BEGINNING BALANCE]]-tblLoan[[#This Row],[PRINCIPAL]],0),"")</f>
        <v/>
      </c>
      <c r="J207" s="101" t="str">
        <f>IF(tblLoan[[#This Row],[PMT NO]]&lt;&gt;"",SUM(INDEX(tblLoan[INTEREST],1,1):tblLoan[[#This Row],[INTEREST]]),"")</f>
        <v/>
      </c>
    </row>
    <row r="208" spans="1:10" x14ac:dyDescent="0.2">
      <c r="A208" s="97" t="str">
        <f>IF(LoanIsGood,IF(ROW()-ROW(tblLoan[[#Headers],[PMT NO]])&gt;ScheduledNumberOfPayments,"",ROW()-ROW(tblLoan[[#Headers],[PMT NO]])),"")</f>
        <v/>
      </c>
      <c r="B208" s="98" t="str">
        <f>IF(tblLoan[[#This Row],[PMT NO]]&lt;&gt;"",EOMONTH(LoanStartDate,ROW(tblLoan[[#This Row],[PMT NO]])-ROW(tblLoan[[#Headers],[PMT NO]])-2)+DAY(LoanStartDate),"")</f>
        <v/>
      </c>
      <c r="C208" s="101" t="str">
        <f>IF(tblLoan[[#This Row],[PMT NO]]&lt;&gt;"",IF(ROW()-ROW(tblLoan[[#Headers],[BEGINNING BALANCE]])=1,LoanAmount,INDEX(tblLoan[ENDING BALANCE],ROW()-ROW(tblLoan[[#Headers],[BEGINNING BALANCE]])-1)),"")</f>
        <v/>
      </c>
      <c r="D208" s="101" t="str">
        <f>IF(tblLoan[[#This Row],[PMT NO]]&lt;&gt;"",ScheduledPayment,"")</f>
        <v/>
      </c>
      <c r="E208" s="101" t="str">
        <f>IF(tblLoan[[#This Row],[PMT NO]]&lt;&gt;"",IF(tblLoan[[#This Row],[SCHEDULED PAYMENT]]+ExtraPayments&lt;tblLoan[[#This Row],[BEGINNING BALANCE]],ExtraPayments,IF(tblLoan[[#This Row],[BEGINNING BALANCE]]-tblLoan[[#This Row],[SCHEDULED PAYMENT]]&gt;0,tblLoan[[#This Row],[BEGINNING BALANCE]]-tblLoan[[#This Row],[SCHEDULED PAYMENT]],0)),"")</f>
        <v/>
      </c>
      <c r="F208" s="101" t="str">
        <f>IF(tblLoan[[#This Row],[PMT NO]]&lt;&gt;"",IF(tblLoan[[#This Row],[SCHEDULED PAYMENT]]+tblLoan[[#This Row],[EXTRA PAYMENT]]&lt;=tblLoan[[#This Row],[BEGINNING BALANCE]],tblLoan[[#This Row],[SCHEDULED PAYMENT]]+tblLoan[[#This Row],[EXTRA PAYMENT]],tblLoan[[#This Row],[BEGINNING BALANCE]]),"")</f>
        <v/>
      </c>
      <c r="G208" s="101" t="str">
        <f>IF(tblLoan[[#This Row],[PMT NO]]&lt;&gt;"",tblLoan[[#This Row],[TOTAL PAYMENT]]-tblLoan[[#This Row],[INTEREST]],"")</f>
        <v/>
      </c>
      <c r="H208" s="101" t="str">
        <f>IF(tblLoan[[#This Row],[PMT NO]]&lt;&gt;"",tblLoan[[#This Row],[BEGINNING BALANCE]]*(InterestRate/PaymentsPerYear),"")</f>
        <v/>
      </c>
      <c r="I208" s="101" t="str">
        <f>IF(tblLoan[[#This Row],[PMT NO]]&lt;&gt;"",IF(tblLoan[[#This Row],[SCHEDULED PAYMENT]]+tblLoan[[#This Row],[EXTRA PAYMENT]]&lt;=tblLoan[[#This Row],[BEGINNING BALANCE]],tblLoan[[#This Row],[BEGINNING BALANCE]]-tblLoan[[#This Row],[PRINCIPAL]],0),"")</f>
        <v/>
      </c>
      <c r="J208" s="101" t="str">
        <f>IF(tblLoan[[#This Row],[PMT NO]]&lt;&gt;"",SUM(INDEX(tblLoan[INTEREST],1,1):tblLoan[[#This Row],[INTEREST]]),"")</f>
        <v/>
      </c>
    </row>
    <row r="209" spans="1:10" x14ac:dyDescent="0.2">
      <c r="A209" s="97" t="str">
        <f>IF(LoanIsGood,IF(ROW()-ROW(tblLoan[[#Headers],[PMT NO]])&gt;ScheduledNumberOfPayments,"",ROW()-ROW(tblLoan[[#Headers],[PMT NO]])),"")</f>
        <v/>
      </c>
      <c r="B209" s="98" t="str">
        <f>IF(tblLoan[[#This Row],[PMT NO]]&lt;&gt;"",EOMONTH(LoanStartDate,ROW(tblLoan[[#This Row],[PMT NO]])-ROW(tblLoan[[#Headers],[PMT NO]])-2)+DAY(LoanStartDate),"")</f>
        <v/>
      </c>
      <c r="C209" s="101" t="str">
        <f>IF(tblLoan[[#This Row],[PMT NO]]&lt;&gt;"",IF(ROW()-ROW(tblLoan[[#Headers],[BEGINNING BALANCE]])=1,LoanAmount,INDEX(tblLoan[ENDING BALANCE],ROW()-ROW(tblLoan[[#Headers],[BEGINNING BALANCE]])-1)),"")</f>
        <v/>
      </c>
      <c r="D209" s="101" t="str">
        <f>IF(tblLoan[[#This Row],[PMT NO]]&lt;&gt;"",ScheduledPayment,"")</f>
        <v/>
      </c>
      <c r="E209" s="101" t="str">
        <f>IF(tblLoan[[#This Row],[PMT NO]]&lt;&gt;"",IF(tblLoan[[#This Row],[SCHEDULED PAYMENT]]+ExtraPayments&lt;tblLoan[[#This Row],[BEGINNING BALANCE]],ExtraPayments,IF(tblLoan[[#This Row],[BEGINNING BALANCE]]-tblLoan[[#This Row],[SCHEDULED PAYMENT]]&gt;0,tblLoan[[#This Row],[BEGINNING BALANCE]]-tblLoan[[#This Row],[SCHEDULED PAYMENT]],0)),"")</f>
        <v/>
      </c>
      <c r="F209" s="101" t="str">
        <f>IF(tblLoan[[#This Row],[PMT NO]]&lt;&gt;"",IF(tblLoan[[#This Row],[SCHEDULED PAYMENT]]+tblLoan[[#This Row],[EXTRA PAYMENT]]&lt;=tblLoan[[#This Row],[BEGINNING BALANCE]],tblLoan[[#This Row],[SCHEDULED PAYMENT]]+tblLoan[[#This Row],[EXTRA PAYMENT]],tblLoan[[#This Row],[BEGINNING BALANCE]]),"")</f>
        <v/>
      </c>
      <c r="G209" s="101" t="str">
        <f>IF(tblLoan[[#This Row],[PMT NO]]&lt;&gt;"",tblLoan[[#This Row],[TOTAL PAYMENT]]-tblLoan[[#This Row],[INTEREST]],"")</f>
        <v/>
      </c>
      <c r="H209" s="101" t="str">
        <f>IF(tblLoan[[#This Row],[PMT NO]]&lt;&gt;"",tblLoan[[#This Row],[BEGINNING BALANCE]]*(InterestRate/PaymentsPerYear),"")</f>
        <v/>
      </c>
      <c r="I209" s="101" t="str">
        <f>IF(tblLoan[[#This Row],[PMT NO]]&lt;&gt;"",IF(tblLoan[[#This Row],[SCHEDULED PAYMENT]]+tblLoan[[#This Row],[EXTRA PAYMENT]]&lt;=tblLoan[[#This Row],[BEGINNING BALANCE]],tblLoan[[#This Row],[BEGINNING BALANCE]]-tblLoan[[#This Row],[PRINCIPAL]],0),"")</f>
        <v/>
      </c>
      <c r="J209" s="101" t="str">
        <f>IF(tblLoan[[#This Row],[PMT NO]]&lt;&gt;"",SUM(INDEX(tblLoan[INTEREST],1,1):tblLoan[[#This Row],[INTEREST]]),"")</f>
        <v/>
      </c>
    </row>
    <row r="210" spans="1:10" x14ac:dyDescent="0.2">
      <c r="A210" s="97" t="str">
        <f>IF(LoanIsGood,IF(ROW()-ROW(tblLoan[[#Headers],[PMT NO]])&gt;ScheduledNumberOfPayments,"",ROW()-ROW(tblLoan[[#Headers],[PMT NO]])),"")</f>
        <v/>
      </c>
      <c r="B210" s="98" t="str">
        <f>IF(tblLoan[[#This Row],[PMT NO]]&lt;&gt;"",EOMONTH(LoanStartDate,ROW(tblLoan[[#This Row],[PMT NO]])-ROW(tblLoan[[#Headers],[PMT NO]])-2)+DAY(LoanStartDate),"")</f>
        <v/>
      </c>
      <c r="C210" s="101" t="str">
        <f>IF(tblLoan[[#This Row],[PMT NO]]&lt;&gt;"",IF(ROW()-ROW(tblLoan[[#Headers],[BEGINNING BALANCE]])=1,LoanAmount,INDEX(tblLoan[ENDING BALANCE],ROW()-ROW(tblLoan[[#Headers],[BEGINNING BALANCE]])-1)),"")</f>
        <v/>
      </c>
      <c r="D210" s="101" t="str">
        <f>IF(tblLoan[[#This Row],[PMT NO]]&lt;&gt;"",ScheduledPayment,"")</f>
        <v/>
      </c>
      <c r="E210" s="101" t="str">
        <f>IF(tblLoan[[#This Row],[PMT NO]]&lt;&gt;"",IF(tblLoan[[#This Row],[SCHEDULED PAYMENT]]+ExtraPayments&lt;tblLoan[[#This Row],[BEGINNING BALANCE]],ExtraPayments,IF(tblLoan[[#This Row],[BEGINNING BALANCE]]-tblLoan[[#This Row],[SCHEDULED PAYMENT]]&gt;0,tblLoan[[#This Row],[BEGINNING BALANCE]]-tblLoan[[#This Row],[SCHEDULED PAYMENT]],0)),"")</f>
        <v/>
      </c>
      <c r="F210" s="101" t="str">
        <f>IF(tblLoan[[#This Row],[PMT NO]]&lt;&gt;"",IF(tblLoan[[#This Row],[SCHEDULED PAYMENT]]+tblLoan[[#This Row],[EXTRA PAYMENT]]&lt;=tblLoan[[#This Row],[BEGINNING BALANCE]],tblLoan[[#This Row],[SCHEDULED PAYMENT]]+tblLoan[[#This Row],[EXTRA PAYMENT]],tblLoan[[#This Row],[BEGINNING BALANCE]]),"")</f>
        <v/>
      </c>
      <c r="G210" s="101" t="str">
        <f>IF(tblLoan[[#This Row],[PMT NO]]&lt;&gt;"",tblLoan[[#This Row],[TOTAL PAYMENT]]-tblLoan[[#This Row],[INTEREST]],"")</f>
        <v/>
      </c>
      <c r="H210" s="101" t="str">
        <f>IF(tblLoan[[#This Row],[PMT NO]]&lt;&gt;"",tblLoan[[#This Row],[BEGINNING BALANCE]]*(InterestRate/PaymentsPerYear),"")</f>
        <v/>
      </c>
      <c r="I210" s="101" t="str">
        <f>IF(tblLoan[[#This Row],[PMT NO]]&lt;&gt;"",IF(tblLoan[[#This Row],[SCHEDULED PAYMENT]]+tblLoan[[#This Row],[EXTRA PAYMENT]]&lt;=tblLoan[[#This Row],[BEGINNING BALANCE]],tblLoan[[#This Row],[BEGINNING BALANCE]]-tblLoan[[#This Row],[PRINCIPAL]],0),"")</f>
        <v/>
      </c>
      <c r="J210" s="101" t="str">
        <f>IF(tblLoan[[#This Row],[PMT NO]]&lt;&gt;"",SUM(INDEX(tblLoan[INTEREST],1,1):tblLoan[[#This Row],[INTEREST]]),"")</f>
        <v/>
      </c>
    </row>
    <row r="211" spans="1:10" x14ac:dyDescent="0.2">
      <c r="A211" s="97" t="str">
        <f>IF(LoanIsGood,IF(ROW()-ROW(tblLoan[[#Headers],[PMT NO]])&gt;ScheduledNumberOfPayments,"",ROW()-ROW(tblLoan[[#Headers],[PMT NO]])),"")</f>
        <v/>
      </c>
      <c r="B211" s="98" t="str">
        <f>IF(tblLoan[[#This Row],[PMT NO]]&lt;&gt;"",EOMONTH(LoanStartDate,ROW(tblLoan[[#This Row],[PMT NO]])-ROW(tblLoan[[#Headers],[PMT NO]])-2)+DAY(LoanStartDate),"")</f>
        <v/>
      </c>
      <c r="C211" s="101" t="str">
        <f>IF(tblLoan[[#This Row],[PMT NO]]&lt;&gt;"",IF(ROW()-ROW(tblLoan[[#Headers],[BEGINNING BALANCE]])=1,LoanAmount,INDEX(tblLoan[ENDING BALANCE],ROW()-ROW(tblLoan[[#Headers],[BEGINNING BALANCE]])-1)),"")</f>
        <v/>
      </c>
      <c r="D211" s="101" t="str">
        <f>IF(tblLoan[[#This Row],[PMT NO]]&lt;&gt;"",ScheduledPayment,"")</f>
        <v/>
      </c>
      <c r="E211" s="101" t="str">
        <f>IF(tblLoan[[#This Row],[PMT NO]]&lt;&gt;"",IF(tblLoan[[#This Row],[SCHEDULED PAYMENT]]+ExtraPayments&lt;tblLoan[[#This Row],[BEGINNING BALANCE]],ExtraPayments,IF(tblLoan[[#This Row],[BEGINNING BALANCE]]-tblLoan[[#This Row],[SCHEDULED PAYMENT]]&gt;0,tblLoan[[#This Row],[BEGINNING BALANCE]]-tblLoan[[#This Row],[SCHEDULED PAYMENT]],0)),"")</f>
        <v/>
      </c>
      <c r="F211" s="101" t="str">
        <f>IF(tblLoan[[#This Row],[PMT NO]]&lt;&gt;"",IF(tblLoan[[#This Row],[SCHEDULED PAYMENT]]+tblLoan[[#This Row],[EXTRA PAYMENT]]&lt;=tblLoan[[#This Row],[BEGINNING BALANCE]],tblLoan[[#This Row],[SCHEDULED PAYMENT]]+tblLoan[[#This Row],[EXTRA PAYMENT]],tblLoan[[#This Row],[BEGINNING BALANCE]]),"")</f>
        <v/>
      </c>
      <c r="G211" s="101" t="str">
        <f>IF(tblLoan[[#This Row],[PMT NO]]&lt;&gt;"",tblLoan[[#This Row],[TOTAL PAYMENT]]-tblLoan[[#This Row],[INTEREST]],"")</f>
        <v/>
      </c>
      <c r="H211" s="101" t="str">
        <f>IF(tblLoan[[#This Row],[PMT NO]]&lt;&gt;"",tblLoan[[#This Row],[BEGINNING BALANCE]]*(InterestRate/PaymentsPerYear),"")</f>
        <v/>
      </c>
      <c r="I211" s="101" t="str">
        <f>IF(tblLoan[[#This Row],[PMT NO]]&lt;&gt;"",IF(tblLoan[[#This Row],[SCHEDULED PAYMENT]]+tblLoan[[#This Row],[EXTRA PAYMENT]]&lt;=tblLoan[[#This Row],[BEGINNING BALANCE]],tblLoan[[#This Row],[BEGINNING BALANCE]]-tblLoan[[#This Row],[PRINCIPAL]],0),"")</f>
        <v/>
      </c>
      <c r="J211" s="101" t="str">
        <f>IF(tblLoan[[#This Row],[PMT NO]]&lt;&gt;"",SUM(INDEX(tblLoan[INTEREST],1,1):tblLoan[[#This Row],[INTEREST]]),"")</f>
        <v/>
      </c>
    </row>
    <row r="212" spans="1:10" x14ac:dyDescent="0.2">
      <c r="A212" s="97" t="str">
        <f>IF(LoanIsGood,IF(ROW()-ROW(tblLoan[[#Headers],[PMT NO]])&gt;ScheduledNumberOfPayments,"",ROW()-ROW(tblLoan[[#Headers],[PMT NO]])),"")</f>
        <v/>
      </c>
      <c r="B212" s="98" t="str">
        <f>IF(tblLoan[[#This Row],[PMT NO]]&lt;&gt;"",EOMONTH(LoanStartDate,ROW(tblLoan[[#This Row],[PMT NO]])-ROW(tblLoan[[#Headers],[PMT NO]])-2)+DAY(LoanStartDate),"")</f>
        <v/>
      </c>
      <c r="C212" s="101" t="str">
        <f>IF(tblLoan[[#This Row],[PMT NO]]&lt;&gt;"",IF(ROW()-ROW(tblLoan[[#Headers],[BEGINNING BALANCE]])=1,LoanAmount,INDEX(tblLoan[ENDING BALANCE],ROW()-ROW(tblLoan[[#Headers],[BEGINNING BALANCE]])-1)),"")</f>
        <v/>
      </c>
      <c r="D212" s="101" t="str">
        <f>IF(tblLoan[[#This Row],[PMT NO]]&lt;&gt;"",ScheduledPayment,"")</f>
        <v/>
      </c>
      <c r="E212" s="101" t="str">
        <f>IF(tblLoan[[#This Row],[PMT NO]]&lt;&gt;"",IF(tblLoan[[#This Row],[SCHEDULED PAYMENT]]+ExtraPayments&lt;tblLoan[[#This Row],[BEGINNING BALANCE]],ExtraPayments,IF(tblLoan[[#This Row],[BEGINNING BALANCE]]-tblLoan[[#This Row],[SCHEDULED PAYMENT]]&gt;0,tblLoan[[#This Row],[BEGINNING BALANCE]]-tblLoan[[#This Row],[SCHEDULED PAYMENT]],0)),"")</f>
        <v/>
      </c>
      <c r="F212" s="101" t="str">
        <f>IF(tblLoan[[#This Row],[PMT NO]]&lt;&gt;"",IF(tblLoan[[#This Row],[SCHEDULED PAYMENT]]+tblLoan[[#This Row],[EXTRA PAYMENT]]&lt;=tblLoan[[#This Row],[BEGINNING BALANCE]],tblLoan[[#This Row],[SCHEDULED PAYMENT]]+tblLoan[[#This Row],[EXTRA PAYMENT]],tblLoan[[#This Row],[BEGINNING BALANCE]]),"")</f>
        <v/>
      </c>
      <c r="G212" s="101" t="str">
        <f>IF(tblLoan[[#This Row],[PMT NO]]&lt;&gt;"",tblLoan[[#This Row],[TOTAL PAYMENT]]-tblLoan[[#This Row],[INTEREST]],"")</f>
        <v/>
      </c>
      <c r="H212" s="101" t="str">
        <f>IF(tblLoan[[#This Row],[PMT NO]]&lt;&gt;"",tblLoan[[#This Row],[BEGINNING BALANCE]]*(InterestRate/PaymentsPerYear),"")</f>
        <v/>
      </c>
      <c r="I212" s="101" t="str">
        <f>IF(tblLoan[[#This Row],[PMT NO]]&lt;&gt;"",IF(tblLoan[[#This Row],[SCHEDULED PAYMENT]]+tblLoan[[#This Row],[EXTRA PAYMENT]]&lt;=tblLoan[[#This Row],[BEGINNING BALANCE]],tblLoan[[#This Row],[BEGINNING BALANCE]]-tblLoan[[#This Row],[PRINCIPAL]],0),"")</f>
        <v/>
      </c>
      <c r="J212" s="101" t="str">
        <f>IF(tblLoan[[#This Row],[PMT NO]]&lt;&gt;"",SUM(INDEX(tblLoan[INTEREST],1,1):tblLoan[[#This Row],[INTEREST]]),"")</f>
        <v/>
      </c>
    </row>
    <row r="213" spans="1:10" x14ac:dyDescent="0.2">
      <c r="A213" s="97" t="str">
        <f>IF(LoanIsGood,IF(ROW()-ROW(tblLoan[[#Headers],[PMT NO]])&gt;ScheduledNumberOfPayments,"",ROW()-ROW(tblLoan[[#Headers],[PMT NO]])),"")</f>
        <v/>
      </c>
      <c r="B213" s="98" t="str">
        <f>IF(tblLoan[[#This Row],[PMT NO]]&lt;&gt;"",EOMONTH(LoanStartDate,ROW(tblLoan[[#This Row],[PMT NO]])-ROW(tblLoan[[#Headers],[PMT NO]])-2)+DAY(LoanStartDate),"")</f>
        <v/>
      </c>
      <c r="C213" s="101" t="str">
        <f>IF(tblLoan[[#This Row],[PMT NO]]&lt;&gt;"",IF(ROW()-ROW(tblLoan[[#Headers],[BEGINNING BALANCE]])=1,LoanAmount,INDEX(tblLoan[ENDING BALANCE],ROW()-ROW(tblLoan[[#Headers],[BEGINNING BALANCE]])-1)),"")</f>
        <v/>
      </c>
      <c r="D213" s="101" t="str">
        <f>IF(tblLoan[[#This Row],[PMT NO]]&lt;&gt;"",ScheduledPayment,"")</f>
        <v/>
      </c>
      <c r="E213" s="101" t="str">
        <f>IF(tblLoan[[#This Row],[PMT NO]]&lt;&gt;"",IF(tblLoan[[#This Row],[SCHEDULED PAYMENT]]+ExtraPayments&lt;tblLoan[[#This Row],[BEGINNING BALANCE]],ExtraPayments,IF(tblLoan[[#This Row],[BEGINNING BALANCE]]-tblLoan[[#This Row],[SCHEDULED PAYMENT]]&gt;0,tblLoan[[#This Row],[BEGINNING BALANCE]]-tblLoan[[#This Row],[SCHEDULED PAYMENT]],0)),"")</f>
        <v/>
      </c>
      <c r="F213" s="101" t="str">
        <f>IF(tblLoan[[#This Row],[PMT NO]]&lt;&gt;"",IF(tblLoan[[#This Row],[SCHEDULED PAYMENT]]+tblLoan[[#This Row],[EXTRA PAYMENT]]&lt;=tblLoan[[#This Row],[BEGINNING BALANCE]],tblLoan[[#This Row],[SCHEDULED PAYMENT]]+tblLoan[[#This Row],[EXTRA PAYMENT]],tblLoan[[#This Row],[BEGINNING BALANCE]]),"")</f>
        <v/>
      </c>
      <c r="G213" s="101" t="str">
        <f>IF(tblLoan[[#This Row],[PMT NO]]&lt;&gt;"",tblLoan[[#This Row],[TOTAL PAYMENT]]-tblLoan[[#This Row],[INTEREST]],"")</f>
        <v/>
      </c>
      <c r="H213" s="101" t="str">
        <f>IF(tblLoan[[#This Row],[PMT NO]]&lt;&gt;"",tblLoan[[#This Row],[BEGINNING BALANCE]]*(InterestRate/PaymentsPerYear),"")</f>
        <v/>
      </c>
      <c r="I213" s="101" t="str">
        <f>IF(tblLoan[[#This Row],[PMT NO]]&lt;&gt;"",IF(tblLoan[[#This Row],[SCHEDULED PAYMENT]]+tblLoan[[#This Row],[EXTRA PAYMENT]]&lt;=tblLoan[[#This Row],[BEGINNING BALANCE]],tblLoan[[#This Row],[BEGINNING BALANCE]]-tblLoan[[#This Row],[PRINCIPAL]],0),"")</f>
        <v/>
      </c>
      <c r="J213" s="101" t="str">
        <f>IF(tblLoan[[#This Row],[PMT NO]]&lt;&gt;"",SUM(INDEX(tblLoan[INTEREST],1,1):tblLoan[[#This Row],[INTEREST]]),"")</f>
        <v/>
      </c>
    </row>
    <row r="214" spans="1:10" x14ac:dyDescent="0.2">
      <c r="A214" s="97" t="str">
        <f>IF(LoanIsGood,IF(ROW()-ROW(tblLoan[[#Headers],[PMT NO]])&gt;ScheduledNumberOfPayments,"",ROW()-ROW(tblLoan[[#Headers],[PMT NO]])),"")</f>
        <v/>
      </c>
      <c r="B214" s="98" t="str">
        <f>IF(tblLoan[[#This Row],[PMT NO]]&lt;&gt;"",EOMONTH(LoanStartDate,ROW(tblLoan[[#This Row],[PMT NO]])-ROW(tblLoan[[#Headers],[PMT NO]])-2)+DAY(LoanStartDate),"")</f>
        <v/>
      </c>
      <c r="C214" s="101" t="str">
        <f>IF(tblLoan[[#This Row],[PMT NO]]&lt;&gt;"",IF(ROW()-ROW(tblLoan[[#Headers],[BEGINNING BALANCE]])=1,LoanAmount,INDEX(tblLoan[ENDING BALANCE],ROW()-ROW(tblLoan[[#Headers],[BEGINNING BALANCE]])-1)),"")</f>
        <v/>
      </c>
      <c r="D214" s="101" t="str">
        <f>IF(tblLoan[[#This Row],[PMT NO]]&lt;&gt;"",ScheduledPayment,"")</f>
        <v/>
      </c>
      <c r="E214" s="101" t="str">
        <f>IF(tblLoan[[#This Row],[PMT NO]]&lt;&gt;"",IF(tblLoan[[#This Row],[SCHEDULED PAYMENT]]+ExtraPayments&lt;tblLoan[[#This Row],[BEGINNING BALANCE]],ExtraPayments,IF(tblLoan[[#This Row],[BEGINNING BALANCE]]-tblLoan[[#This Row],[SCHEDULED PAYMENT]]&gt;0,tblLoan[[#This Row],[BEGINNING BALANCE]]-tblLoan[[#This Row],[SCHEDULED PAYMENT]],0)),"")</f>
        <v/>
      </c>
      <c r="F214" s="101" t="str">
        <f>IF(tblLoan[[#This Row],[PMT NO]]&lt;&gt;"",IF(tblLoan[[#This Row],[SCHEDULED PAYMENT]]+tblLoan[[#This Row],[EXTRA PAYMENT]]&lt;=tblLoan[[#This Row],[BEGINNING BALANCE]],tblLoan[[#This Row],[SCHEDULED PAYMENT]]+tblLoan[[#This Row],[EXTRA PAYMENT]],tblLoan[[#This Row],[BEGINNING BALANCE]]),"")</f>
        <v/>
      </c>
      <c r="G214" s="101" t="str">
        <f>IF(tblLoan[[#This Row],[PMT NO]]&lt;&gt;"",tblLoan[[#This Row],[TOTAL PAYMENT]]-tblLoan[[#This Row],[INTEREST]],"")</f>
        <v/>
      </c>
      <c r="H214" s="101" t="str">
        <f>IF(tblLoan[[#This Row],[PMT NO]]&lt;&gt;"",tblLoan[[#This Row],[BEGINNING BALANCE]]*(InterestRate/PaymentsPerYear),"")</f>
        <v/>
      </c>
      <c r="I214" s="101" t="str">
        <f>IF(tblLoan[[#This Row],[PMT NO]]&lt;&gt;"",IF(tblLoan[[#This Row],[SCHEDULED PAYMENT]]+tblLoan[[#This Row],[EXTRA PAYMENT]]&lt;=tblLoan[[#This Row],[BEGINNING BALANCE]],tblLoan[[#This Row],[BEGINNING BALANCE]]-tblLoan[[#This Row],[PRINCIPAL]],0),"")</f>
        <v/>
      </c>
      <c r="J214" s="101" t="str">
        <f>IF(tblLoan[[#This Row],[PMT NO]]&lt;&gt;"",SUM(INDEX(tblLoan[INTEREST],1,1):tblLoan[[#This Row],[INTEREST]]),"")</f>
        <v/>
      </c>
    </row>
    <row r="215" spans="1:10" x14ac:dyDescent="0.2">
      <c r="A215" s="97" t="str">
        <f>IF(LoanIsGood,IF(ROW()-ROW(tblLoan[[#Headers],[PMT NO]])&gt;ScheduledNumberOfPayments,"",ROW()-ROW(tblLoan[[#Headers],[PMT NO]])),"")</f>
        <v/>
      </c>
      <c r="B215" s="98" t="str">
        <f>IF(tblLoan[[#This Row],[PMT NO]]&lt;&gt;"",EOMONTH(LoanStartDate,ROW(tblLoan[[#This Row],[PMT NO]])-ROW(tblLoan[[#Headers],[PMT NO]])-2)+DAY(LoanStartDate),"")</f>
        <v/>
      </c>
      <c r="C215" s="101" t="str">
        <f>IF(tblLoan[[#This Row],[PMT NO]]&lt;&gt;"",IF(ROW()-ROW(tblLoan[[#Headers],[BEGINNING BALANCE]])=1,LoanAmount,INDEX(tblLoan[ENDING BALANCE],ROW()-ROW(tblLoan[[#Headers],[BEGINNING BALANCE]])-1)),"")</f>
        <v/>
      </c>
      <c r="D215" s="101" t="str">
        <f>IF(tblLoan[[#This Row],[PMT NO]]&lt;&gt;"",ScheduledPayment,"")</f>
        <v/>
      </c>
      <c r="E215" s="101" t="str">
        <f>IF(tblLoan[[#This Row],[PMT NO]]&lt;&gt;"",IF(tblLoan[[#This Row],[SCHEDULED PAYMENT]]+ExtraPayments&lt;tblLoan[[#This Row],[BEGINNING BALANCE]],ExtraPayments,IF(tblLoan[[#This Row],[BEGINNING BALANCE]]-tblLoan[[#This Row],[SCHEDULED PAYMENT]]&gt;0,tblLoan[[#This Row],[BEGINNING BALANCE]]-tblLoan[[#This Row],[SCHEDULED PAYMENT]],0)),"")</f>
        <v/>
      </c>
      <c r="F215" s="101" t="str">
        <f>IF(tblLoan[[#This Row],[PMT NO]]&lt;&gt;"",IF(tblLoan[[#This Row],[SCHEDULED PAYMENT]]+tblLoan[[#This Row],[EXTRA PAYMENT]]&lt;=tblLoan[[#This Row],[BEGINNING BALANCE]],tblLoan[[#This Row],[SCHEDULED PAYMENT]]+tblLoan[[#This Row],[EXTRA PAYMENT]],tblLoan[[#This Row],[BEGINNING BALANCE]]),"")</f>
        <v/>
      </c>
      <c r="G215" s="101" t="str">
        <f>IF(tblLoan[[#This Row],[PMT NO]]&lt;&gt;"",tblLoan[[#This Row],[TOTAL PAYMENT]]-tblLoan[[#This Row],[INTEREST]],"")</f>
        <v/>
      </c>
      <c r="H215" s="101" t="str">
        <f>IF(tblLoan[[#This Row],[PMT NO]]&lt;&gt;"",tblLoan[[#This Row],[BEGINNING BALANCE]]*(InterestRate/PaymentsPerYear),"")</f>
        <v/>
      </c>
      <c r="I215" s="101" t="str">
        <f>IF(tblLoan[[#This Row],[PMT NO]]&lt;&gt;"",IF(tblLoan[[#This Row],[SCHEDULED PAYMENT]]+tblLoan[[#This Row],[EXTRA PAYMENT]]&lt;=tblLoan[[#This Row],[BEGINNING BALANCE]],tblLoan[[#This Row],[BEGINNING BALANCE]]-tblLoan[[#This Row],[PRINCIPAL]],0),"")</f>
        <v/>
      </c>
      <c r="J215" s="101" t="str">
        <f>IF(tblLoan[[#This Row],[PMT NO]]&lt;&gt;"",SUM(INDEX(tblLoan[INTEREST],1,1):tblLoan[[#This Row],[INTEREST]]),"")</f>
        <v/>
      </c>
    </row>
    <row r="216" spans="1:10" x14ac:dyDescent="0.2">
      <c r="A216" s="97" t="str">
        <f>IF(LoanIsGood,IF(ROW()-ROW(tblLoan[[#Headers],[PMT NO]])&gt;ScheduledNumberOfPayments,"",ROW()-ROW(tblLoan[[#Headers],[PMT NO]])),"")</f>
        <v/>
      </c>
      <c r="B216" s="98" t="str">
        <f>IF(tblLoan[[#This Row],[PMT NO]]&lt;&gt;"",EOMONTH(LoanStartDate,ROW(tblLoan[[#This Row],[PMT NO]])-ROW(tblLoan[[#Headers],[PMT NO]])-2)+DAY(LoanStartDate),"")</f>
        <v/>
      </c>
      <c r="C216" s="101" t="str">
        <f>IF(tblLoan[[#This Row],[PMT NO]]&lt;&gt;"",IF(ROW()-ROW(tblLoan[[#Headers],[BEGINNING BALANCE]])=1,LoanAmount,INDEX(tblLoan[ENDING BALANCE],ROW()-ROW(tblLoan[[#Headers],[BEGINNING BALANCE]])-1)),"")</f>
        <v/>
      </c>
      <c r="D216" s="101" t="str">
        <f>IF(tblLoan[[#This Row],[PMT NO]]&lt;&gt;"",ScheduledPayment,"")</f>
        <v/>
      </c>
      <c r="E216" s="101" t="str">
        <f>IF(tblLoan[[#This Row],[PMT NO]]&lt;&gt;"",IF(tblLoan[[#This Row],[SCHEDULED PAYMENT]]+ExtraPayments&lt;tblLoan[[#This Row],[BEGINNING BALANCE]],ExtraPayments,IF(tblLoan[[#This Row],[BEGINNING BALANCE]]-tblLoan[[#This Row],[SCHEDULED PAYMENT]]&gt;0,tblLoan[[#This Row],[BEGINNING BALANCE]]-tblLoan[[#This Row],[SCHEDULED PAYMENT]],0)),"")</f>
        <v/>
      </c>
      <c r="F216" s="101" t="str">
        <f>IF(tblLoan[[#This Row],[PMT NO]]&lt;&gt;"",IF(tblLoan[[#This Row],[SCHEDULED PAYMENT]]+tblLoan[[#This Row],[EXTRA PAYMENT]]&lt;=tblLoan[[#This Row],[BEGINNING BALANCE]],tblLoan[[#This Row],[SCHEDULED PAYMENT]]+tblLoan[[#This Row],[EXTRA PAYMENT]],tblLoan[[#This Row],[BEGINNING BALANCE]]),"")</f>
        <v/>
      </c>
      <c r="G216" s="101" t="str">
        <f>IF(tblLoan[[#This Row],[PMT NO]]&lt;&gt;"",tblLoan[[#This Row],[TOTAL PAYMENT]]-tblLoan[[#This Row],[INTEREST]],"")</f>
        <v/>
      </c>
      <c r="H216" s="101" t="str">
        <f>IF(tblLoan[[#This Row],[PMT NO]]&lt;&gt;"",tblLoan[[#This Row],[BEGINNING BALANCE]]*(InterestRate/PaymentsPerYear),"")</f>
        <v/>
      </c>
      <c r="I216" s="101" t="str">
        <f>IF(tblLoan[[#This Row],[PMT NO]]&lt;&gt;"",IF(tblLoan[[#This Row],[SCHEDULED PAYMENT]]+tblLoan[[#This Row],[EXTRA PAYMENT]]&lt;=tblLoan[[#This Row],[BEGINNING BALANCE]],tblLoan[[#This Row],[BEGINNING BALANCE]]-tblLoan[[#This Row],[PRINCIPAL]],0),"")</f>
        <v/>
      </c>
      <c r="J216" s="101" t="str">
        <f>IF(tblLoan[[#This Row],[PMT NO]]&lt;&gt;"",SUM(INDEX(tblLoan[INTEREST],1,1):tblLoan[[#This Row],[INTEREST]]),"")</f>
        <v/>
      </c>
    </row>
    <row r="217" spans="1:10" x14ac:dyDescent="0.2">
      <c r="A217" s="97" t="str">
        <f>IF(LoanIsGood,IF(ROW()-ROW(tblLoan[[#Headers],[PMT NO]])&gt;ScheduledNumberOfPayments,"",ROW()-ROW(tblLoan[[#Headers],[PMT NO]])),"")</f>
        <v/>
      </c>
      <c r="B217" s="98" t="str">
        <f>IF(tblLoan[[#This Row],[PMT NO]]&lt;&gt;"",EOMONTH(LoanStartDate,ROW(tblLoan[[#This Row],[PMT NO]])-ROW(tblLoan[[#Headers],[PMT NO]])-2)+DAY(LoanStartDate),"")</f>
        <v/>
      </c>
      <c r="C217" s="101" t="str">
        <f>IF(tblLoan[[#This Row],[PMT NO]]&lt;&gt;"",IF(ROW()-ROW(tblLoan[[#Headers],[BEGINNING BALANCE]])=1,LoanAmount,INDEX(tblLoan[ENDING BALANCE],ROW()-ROW(tblLoan[[#Headers],[BEGINNING BALANCE]])-1)),"")</f>
        <v/>
      </c>
      <c r="D217" s="101" t="str">
        <f>IF(tblLoan[[#This Row],[PMT NO]]&lt;&gt;"",ScheduledPayment,"")</f>
        <v/>
      </c>
      <c r="E217" s="101" t="str">
        <f>IF(tblLoan[[#This Row],[PMT NO]]&lt;&gt;"",IF(tblLoan[[#This Row],[SCHEDULED PAYMENT]]+ExtraPayments&lt;tblLoan[[#This Row],[BEGINNING BALANCE]],ExtraPayments,IF(tblLoan[[#This Row],[BEGINNING BALANCE]]-tblLoan[[#This Row],[SCHEDULED PAYMENT]]&gt;0,tblLoan[[#This Row],[BEGINNING BALANCE]]-tblLoan[[#This Row],[SCHEDULED PAYMENT]],0)),"")</f>
        <v/>
      </c>
      <c r="F217" s="101" t="str">
        <f>IF(tblLoan[[#This Row],[PMT NO]]&lt;&gt;"",IF(tblLoan[[#This Row],[SCHEDULED PAYMENT]]+tblLoan[[#This Row],[EXTRA PAYMENT]]&lt;=tblLoan[[#This Row],[BEGINNING BALANCE]],tblLoan[[#This Row],[SCHEDULED PAYMENT]]+tblLoan[[#This Row],[EXTRA PAYMENT]],tblLoan[[#This Row],[BEGINNING BALANCE]]),"")</f>
        <v/>
      </c>
      <c r="G217" s="101" t="str">
        <f>IF(tblLoan[[#This Row],[PMT NO]]&lt;&gt;"",tblLoan[[#This Row],[TOTAL PAYMENT]]-tblLoan[[#This Row],[INTEREST]],"")</f>
        <v/>
      </c>
      <c r="H217" s="101" t="str">
        <f>IF(tblLoan[[#This Row],[PMT NO]]&lt;&gt;"",tblLoan[[#This Row],[BEGINNING BALANCE]]*(InterestRate/PaymentsPerYear),"")</f>
        <v/>
      </c>
      <c r="I217" s="101" t="str">
        <f>IF(tblLoan[[#This Row],[PMT NO]]&lt;&gt;"",IF(tblLoan[[#This Row],[SCHEDULED PAYMENT]]+tblLoan[[#This Row],[EXTRA PAYMENT]]&lt;=tblLoan[[#This Row],[BEGINNING BALANCE]],tblLoan[[#This Row],[BEGINNING BALANCE]]-tblLoan[[#This Row],[PRINCIPAL]],0),"")</f>
        <v/>
      </c>
      <c r="J217" s="101" t="str">
        <f>IF(tblLoan[[#This Row],[PMT NO]]&lt;&gt;"",SUM(INDEX(tblLoan[INTEREST],1,1):tblLoan[[#This Row],[INTEREST]]),"")</f>
        <v/>
      </c>
    </row>
    <row r="218" spans="1:10" x14ac:dyDescent="0.2">
      <c r="A218" s="97" t="str">
        <f>IF(LoanIsGood,IF(ROW()-ROW(tblLoan[[#Headers],[PMT NO]])&gt;ScheduledNumberOfPayments,"",ROW()-ROW(tblLoan[[#Headers],[PMT NO]])),"")</f>
        <v/>
      </c>
      <c r="B218" s="98" t="str">
        <f>IF(tblLoan[[#This Row],[PMT NO]]&lt;&gt;"",EOMONTH(LoanStartDate,ROW(tblLoan[[#This Row],[PMT NO]])-ROW(tblLoan[[#Headers],[PMT NO]])-2)+DAY(LoanStartDate),"")</f>
        <v/>
      </c>
      <c r="C218" s="101" t="str">
        <f>IF(tblLoan[[#This Row],[PMT NO]]&lt;&gt;"",IF(ROW()-ROW(tblLoan[[#Headers],[BEGINNING BALANCE]])=1,LoanAmount,INDEX(tblLoan[ENDING BALANCE],ROW()-ROW(tblLoan[[#Headers],[BEGINNING BALANCE]])-1)),"")</f>
        <v/>
      </c>
      <c r="D218" s="101" t="str">
        <f>IF(tblLoan[[#This Row],[PMT NO]]&lt;&gt;"",ScheduledPayment,"")</f>
        <v/>
      </c>
      <c r="E218" s="101" t="str">
        <f>IF(tblLoan[[#This Row],[PMT NO]]&lt;&gt;"",IF(tblLoan[[#This Row],[SCHEDULED PAYMENT]]+ExtraPayments&lt;tblLoan[[#This Row],[BEGINNING BALANCE]],ExtraPayments,IF(tblLoan[[#This Row],[BEGINNING BALANCE]]-tblLoan[[#This Row],[SCHEDULED PAYMENT]]&gt;0,tblLoan[[#This Row],[BEGINNING BALANCE]]-tblLoan[[#This Row],[SCHEDULED PAYMENT]],0)),"")</f>
        <v/>
      </c>
      <c r="F218" s="101" t="str">
        <f>IF(tblLoan[[#This Row],[PMT NO]]&lt;&gt;"",IF(tblLoan[[#This Row],[SCHEDULED PAYMENT]]+tblLoan[[#This Row],[EXTRA PAYMENT]]&lt;=tblLoan[[#This Row],[BEGINNING BALANCE]],tblLoan[[#This Row],[SCHEDULED PAYMENT]]+tblLoan[[#This Row],[EXTRA PAYMENT]],tblLoan[[#This Row],[BEGINNING BALANCE]]),"")</f>
        <v/>
      </c>
      <c r="G218" s="101" t="str">
        <f>IF(tblLoan[[#This Row],[PMT NO]]&lt;&gt;"",tblLoan[[#This Row],[TOTAL PAYMENT]]-tblLoan[[#This Row],[INTEREST]],"")</f>
        <v/>
      </c>
      <c r="H218" s="101" t="str">
        <f>IF(tblLoan[[#This Row],[PMT NO]]&lt;&gt;"",tblLoan[[#This Row],[BEGINNING BALANCE]]*(InterestRate/PaymentsPerYear),"")</f>
        <v/>
      </c>
      <c r="I218" s="101" t="str">
        <f>IF(tblLoan[[#This Row],[PMT NO]]&lt;&gt;"",IF(tblLoan[[#This Row],[SCHEDULED PAYMENT]]+tblLoan[[#This Row],[EXTRA PAYMENT]]&lt;=tblLoan[[#This Row],[BEGINNING BALANCE]],tblLoan[[#This Row],[BEGINNING BALANCE]]-tblLoan[[#This Row],[PRINCIPAL]],0),"")</f>
        <v/>
      </c>
      <c r="J218" s="101" t="str">
        <f>IF(tblLoan[[#This Row],[PMT NO]]&lt;&gt;"",SUM(INDEX(tblLoan[INTEREST],1,1):tblLoan[[#This Row],[INTEREST]]),"")</f>
        <v/>
      </c>
    </row>
    <row r="219" spans="1:10" x14ac:dyDescent="0.2">
      <c r="A219" s="97" t="str">
        <f>IF(LoanIsGood,IF(ROW()-ROW(tblLoan[[#Headers],[PMT NO]])&gt;ScheduledNumberOfPayments,"",ROW()-ROW(tblLoan[[#Headers],[PMT NO]])),"")</f>
        <v/>
      </c>
      <c r="B219" s="98" t="str">
        <f>IF(tblLoan[[#This Row],[PMT NO]]&lt;&gt;"",EOMONTH(LoanStartDate,ROW(tblLoan[[#This Row],[PMT NO]])-ROW(tblLoan[[#Headers],[PMT NO]])-2)+DAY(LoanStartDate),"")</f>
        <v/>
      </c>
      <c r="C219" s="101" t="str">
        <f>IF(tblLoan[[#This Row],[PMT NO]]&lt;&gt;"",IF(ROW()-ROW(tblLoan[[#Headers],[BEGINNING BALANCE]])=1,LoanAmount,INDEX(tblLoan[ENDING BALANCE],ROW()-ROW(tblLoan[[#Headers],[BEGINNING BALANCE]])-1)),"")</f>
        <v/>
      </c>
      <c r="D219" s="101" t="str">
        <f>IF(tblLoan[[#This Row],[PMT NO]]&lt;&gt;"",ScheduledPayment,"")</f>
        <v/>
      </c>
      <c r="E219" s="101" t="str">
        <f>IF(tblLoan[[#This Row],[PMT NO]]&lt;&gt;"",IF(tblLoan[[#This Row],[SCHEDULED PAYMENT]]+ExtraPayments&lt;tblLoan[[#This Row],[BEGINNING BALANCE]],ExtraPayments,IF(tblLoan[[#This Row],[BEGINNING BALANCE]]-tblLoan[[#This Row],[SCHEDULED PAYMENT]]&gt;0,tblLoan[[#This Row],[BEGINNING BALANCE]]-tblLoan[[#This Row],[SCHEDULED PAYMENT]],0)),"")</f>
        <v/>
      </c>
      <c r="F219" s="101" t="str">
        <f>IF(tblLoan[[#This Row],[PMT NO]]&lt;&gt;"",IF(tblLoan[[#This Row],[SCHEDULED PAYMENT]]+tblLoan[[#This Row],[EXTRA PAYMENT]]&lt;=tblLoan[[#This Row],[BEGINNING BALANCE]],tblLoan[[#This Row],[SCHEDULED PAYMENT]]+tblLoan[[#This Row],[EXTRA PAYMENT]],tblLoan[[#This Row],[BEGINNING BALANCE]]),"")</f>
        <v/>
      </c>
      <c r="G219" s="101" t="str">
        <f>IF(tblLoan[[#This Row],[PMT NO]]&lt;&gt;"",tblLoan[[#This Row],[TOTAL PAYMENT]]-tblLoan[[#This Row],[INTEREST]],"")</f>
        <v/>
      </c>
      <c r="H219" s="101" t="str">
        <f>IF(tblLoan[[#This Row],[PMT NO]]&lt;&gt;"",tblLoan[[#This Row],[BEGINNING BALANCE]]*(InterestRate/PaymentsPerYear),"")</f>
        <v/>
      </c>
      <c r="I219" s="101" t="str">
        <f>IF(tblLoan[[#This Row],[PMT NO]]&lt;&gt;"",IF(tblLoan[[#This Row],[SCHEDULED PAYMENT]]+tblLoan[[#This Row],[EXTRA PAYMENT]]&lt;=tblLoan[[#This Row],[BEGINNING BALANCE]],tblLoan[[#This Row],[BEGINNING BALANCE]]-tblLoan[[#This Row],[PRINCIPAL]],0),"")</f>
        <v/>
      </c>
      <c r="J219" s="101" t="str">
        <f>IF(tblLoan[[#This Row],[PMT NO]]&lt;&gt;"",SUM(INDEX(tblLoan[INTEREST],1,1):tblLoan[[#This Row],[INTEREST]]),"")</f>
        <v/>
      </c>
    </row>
    <row r="220" spans="1:10" x14ac:dyDescent="0.2">
      <c r="A220" s="97" t="str">
        <f>IF(LoanIsGood,IF(ROW()-ROW(tblLoan[[#Headers],[PMT NO]])&gt;ScheduledNumberOfPayments,"",ROW()-ROW(tblLoan[[#Headers],[PMT NO]])),"")</f>
        <v/>
      </c>
      <c r="B220" s="98" t="str">
        <f>IF(tblLoan[[#This Row],[PMT NO]]&lt;&gt;"",EOMONTH(LoanStartDate,ROW(tblLoan[[#This Row],[PMT NO]])-ROW(tblLoan[[#Headers],[PMT NO]])-2)+DAY(LoanStartDate),"")</f>
        <v/>
      </c>
      <c r="C220" s="101" t="str">
        <f>IF(tblLoan[[#This Row],[PMT NO]]&lt;&gt;"",IF(ROW()-ROW(tblLoan[[#Headers],[BEGINNING BALANCE]])=1,LoanAmount,INDEX(tblLoan[ENDING BALANCE],ROW()-ROW(tblLoan[[#Headers],[BEGINNING BALANCE]])-1)),"")</f>
        <v/>
      </c>
      <c r="D220" s="101" t="str">
        <f>IF(tblLoan[[#This Row],[PMT NO]]&lt;&gt;"",ScheduledPayment,"")</f>
        <v/>
      </c>
      <c r="E220" s="101" t="str">
        <f>IF(tblLoan[[#This Row],[PMT NO]]&lt;&gt;"",IF(tblLoan[[#This Row],[SCHEDULED PAYMENT]]+ExtraPayments&lt;tblLoan[[#This Row],[BEGINNING BALANCE]],ExtraPayments,IF(tblLoan[[#This Row],[BEGINNING BALANCE]]-tblLoan[[#This Row],[SCHEDULED PAYMENT]]&gt;0,tblLoan[[#This Row],[BEGINNING BALANCE]]-tblLoan[[#This Row],[SCHEDULED PAYMENT]],0)),"")</f>
        <v/>
      </c>
      <c r="F220" s="101" t="str">
        <f>IF(tblLoan[[#This Row],[PMT NO]]&lt;&gt;"",IF(tblLoan[[#This Row],[SCHEDULED PAYMENT]]+tblLoan[[#This Row],[EXTRA PAYMENT]]&lt;=tblLoan[[#This Row],[BEGINNING BALANCE]],tblLoan[[#This Row],[SCHEDULED PAYMENT]]+tblLoan[[#This Row],[EXTRA PAYMENT]],tblLoan[[#This Row],[BEGINNING BALANCE]]),"")</f>
        <v/>
      </c>
      <c r="G220" s="101" t="str">
        <f>IF(tblLoan[[#This Row],[PMT NO]]&lt;&gt;"",tblLoan[[#This Row],[TOTAL PAYMENT]]-tblLoan[[#This Row],[INTEREST]],"")</f>
        <v/>
      </c>
      <c r="H220" s="101" t="str">
        <f>IF(tblLoan[[#This Row],[PMT NO]]&lt;&gt;"",tblLoan[[#This Row],[BEGINNING BALANCE]]*(InterestRate/PaymentsPerYear),"")</f>
        <v/>
      </c>
      <c r="I220" s="101" t="str">
        <f>IF(tblLoan[[#This Row],[PMT NO]]&lt;&gt;"",IF(tblLoan[[#This Row],[SCHEDULED PAYMENT]]+tblLoan[[#This Row],[EXTRA PAYMENT]]&lt;=tblLoan[[#This Row],[BEGINNING BALANCE]],tblLoan[[#This Row],[BEGINNING BALANCE]]-tblLoan[[#This Row],[PRINCIPAL]],0),"")</f>
        <v/>
      </c>
      <c r="J220" s="101" t="str">
        <f>IF(tblLoan[[#This Row],[PMT NO]]&lt;&gt;"",SUM(INDEX(tblLoan[INTEREST],1,1):tblLoan[[#This Row],[INTEREST]]),"")</f>
        <v/>
      </c>
    </row>
    <row r="221" spans="1:10" x14ac:dyDescent="0.2">
      <c r="A221" s="97" t="str">
        <f>IF(LoanIsGood,IF(ROW()-ROW(tblLoan[[#Headers],[PMT NO]])&gt;ScheduledNumberOfPayments,"",ROW()-ROW(tblLoan[[#Headers],[PMT NO]])),"")</f>
        <v/>
      </c>
      <c r="B221" s="98" t="str">
        <f>IF(tblLoan[[#This Row],[PMT NO]]&lt;&gt;"",EOMONTH(LoanStartDate,ROW(tblLoan[[#This Row],[PMT NO]])-ROW(tblLoan[[#Headers],[PMT NO]])-2)+DAY(LoanStartDate),"")</f>
        <v/>
      </c>
      <c r="C221" s="101" t="str">
        <f>IF(tblLoan[[#This Row],[PMT NO]]&lt;&gt;"",IF(ROW()-ROW(tblLoan[[#Headers],[BEGINNING BALANCE]])=1,LoanAmount,INDEX(tblLoan[ENDING BALANCE],ROW()-ROW(tblLoan[[#Headers],[BEGINNING BALANCE]])-1)),"")</f>
        <v/>
      </c>
      <c r="D221" s="101" t="str">
        <f>IF(tblLoan[[#This Row],[PMT NO]]&lt;&gt;"",ScheduledPayment,"")</f>
        <v/>
      </c>
      <c r="E221" s="101" t="str">
        <f>IF(tblLoan[[#This Row],[PMT NO]]&lt;&gt;"",IF(tblLoan[[#This Row],[SCHEDULED PAYMENT]]+ExtraPayments&lt;tblLoan[[#This Row],[BEGINNING BALANCE]],ExtraPayments,IF(tblLoan[[#This Row],[BEGINNING BALANCE]]-tblLoan[[#This Row],[SCHEDULED PAYMENT]]&gt;0,tblLoan[[#This Row],[BEGINNING BALANCE]]-tblLoan[[#This Row],[SCHEDULED PAYMENT]],0)),"")</f>
        <v/>
      </c>
      <c r="F221" s="101" t="str">
        <f>IF(tblLoan[[#This Row],[PMT NO]]&lt;&gt;"",IF(tblLoan[[#This Row],[SCHEDULED PAYMENT]]+tblLoan[[#This Row],[EXTRA PAYMENT]]&lt;=tblLoan[[#This Row],[BEGINNING BALANCE]],tblLoan[[#This Row],[SCHEDULED PAYMENT]]+tblLoan[[#This Row],[EXTRA PAYMENT]],tblLoan[[#This Row],[BEGINNING BALANCE]]),"")</f>
        <v/>
      </c>
      <c r="G221" s="101" t="str">
        <f>IF(tblLoan[[#This Row],[PMT NO]]&lt;&gt;"",tblLoan[[#This Row],[TOTAL PAYMENT]]-tblLoan[[#This Row],[INTEREST]],"")</f>
        <v/>
      </c>
      <c r="H221" s="101" t="str">
        <f>IF(tblLoan[[#This Row],[PMT NO]]&lt;&gt;"",tblLoan[[#This Row],[BEGINNING BALANCE]]*(InterestRate/PaymentsPerYear),"")</f>
        <v/>
      </c>
      <c r="I221" s="101" t="str">
        <f>IF(tblLoan[[#This Row],[PMT NO]]&lt;&gt;"",IF(tblLoan[[#This Row],[SCHEDULED PAYMENT]]+tblLoan[[#This Row],[EXTRA PAYMENT]]&lt;=tblLoan[[#This Row],[BEGINNING BALANCE]],tblLoan[[#This Row],[BEGINNING BALANCE]]-tblLoan[[#This Row],[PRINCIPAL]],0),"")</f>
        <v/>
      </c>
      <c r="J221" s="101" t="str">
        <f>IF(tblLoan[[#This Row],[PMT NO]]&lt;&gt;"",SUM(INDEX(tblLoan[INTEREST],1,1):tblLoan[[#This Row],[INTEREST]]),"")</f>
        <v/>
      </c>
    </row>
    <row r="222" spans="1:10" x14ac:dyDescent="0.2">
      <c r="A222" s="97" t="str">
        <f>IF(LoanIsGood,IF(ROW()-ROW(tblLoan[[#Headers],[PMT NO]])&gt;ScheduledNumberOfPayments,"",ROW()-ROW(tblLoan[[#Headers],[PMT NO]])),"")</f>
        <v/>
      </c>
      <c r="B222" s="98" t="str">
        <f>IF(tblLoan[[#This Row],[PMT NO]]&lt;&gt;"",EOMONTH(LoanStartDate,ROW(tblLoan[[#This Row],[PMT NO]])-ROW(tblLoan[[#Headers],[PMT NO]])-2)+DAY(LoanStartDate),"")</f>
        <v/>
      </c>
      <c r="C222" s="101" t="str">
        <f>IF(tblLoan[[#This Row],[PMT NO]]&lt;&gt;"",IF(ROW()-ROW(tblLoan[[#Headers],[BEGINNING BALANCE]])=1,LoanAmount,INDEX(tblLoan[ENDING BALANCE],ROW()-ROW(tblLoan[[#Headers],[BEGINNING BALANCE]])-1)),"")</f>
        <v/>
      </c>
      <c r="D222" s="101" t="str">
        <f>IF(tblLoan[[#This Row],[PMT NO]]&lt;&gt;"",ScheduledPayment,"")</f>
        <v/>
      </c>
      <c r="E222" s="101" t="str">
        <f>IF(tblLoan[[#This Row],[PMT NO]]&lt;&gt;"",IF(tblLoan[[#This Row],[SCHEDULED PAYMENT]]+ExtraPayments&lt;tblLoan[[#This Row],[BEGINNING BALANCE]],ExtraPayments,IF(tblLoan[[#This Row],[BEGINNING BALANCE]]-tblLoan[[#This Row],[SCHEDULED PAYMENT]]&gt;0,tblLoan[[#This Row],[BEGINNING BALANCE]]-tblLoan[[#This Row],[SCHEDULED PAYMENT]],0)),"")</f>
        <v/>
      </c>
      <c r="F222" s="101" t="str">
        <f>IF(tblLoan[[#This Row],[PMT NO]]&lt;&gt;"",IF(tblLoan[[#This Row],[SCHEDULED PAYMENT]]+tblLoan[[#This Row],[EXTRA PAYMENT]]&lt;=tblLoan[[#This Row],[BEGINNING BALANCE]],tblLoan[[#This Row],[SCHEDULED PAYMENT]]+tblLoan[[#This Row],[EXTRA PAYMENT]],tblLoan[[#This Row],[BEGINNING BALANCE]]),"")</f>
        <v/>
      </c>
      <c r="G222" s="101" t="str">
        <f>IF(tblLoan[[#This Row],[PMT NO]]&lt;&gt;"",tblLoan[[#This Row],[TOTAL PAYMENT]]-tblLoan[[#This Row],[INTEREST]],"")</f>
        <v/>
      </c>
      <c r="H222" s="101" t="str">
        <f>IF(tblLoan[[#This Row],[PMT NO]]&lt;&gt;"",tblLoan[[#This Row],[BEGINNING BALANCE]]*(InterestRate/PaymentsPerYear),"")</f>
        <v/>
      </c>
      <c r="I222" s="101" t="str">
        <f>IF(tblLoan[[#This Row],[PMT NO]]&lt;&gt;"",IF(tblLoan[[#This Row],[SCHEDULED PAYMENT]]+tblLoan[[#This Row],[EXTRA PAYMENT]]&lt;=tblLoan[[#This Row],[BEGINNING BALANCE]],tblLoan[[#This Row],[BEGINNING BALANCE]]-tblLoan[[#This Row],[PRINCIPAL]],0),"")</f>
        <v/>
      </c>
      <c r="J222" s="101" t="str">
        <f>IF(tblLoan[[#This Row],[PMT NO]]&lt;&gt;"",SUM(INDEX(tblLoan[INTEREST],1,1):tblLoan[[#This Row],[INTEREST]]),"")</f>
        <v/>
      </c>
    </row>
    <row r="223" spans="1:10" x14ac:dyDescent="0.2">
      <c r="A223" s="97" t="str">
        <f>IF(LoanIsGood,IF(ROW()-ROW(tblLoan[[#Headers],[PMT NO]])&gt;ScheduledNumberOfPayments,"",ROW()-ROW(tblLoan[[#Headers],[PMT NO]])),"")</f>
        <v/>
      </c>
      <c r="B223" s="98" t="str">
        <f>IF(tblLoan[[#This Row],[PMT NO]]&lt;&gt;"",EOMONTH(LoanStartDate,ROW(tblLoan[[#This Row],[PMT NO]])-ROW(tblLoan[[#Headers],[PMT NO]])-2)+DAY(LoanStartDate),"")</f>
        <v/>
      </c>
      <c r="C223" s="101" t="str">
        <f>IF(tblLoan[[#This Row],[PMT NO]]&lt;&gt;"",IF(ROW()-ROW(tblLoan[[#Headers],[BEGINNING BALANCE]])=1,LoanAmount,INDEX(tblLoan[ENDING BALANCE],ROW()-ROW(tblLoan[[#Headers],[BEGINNING BALANCE]])-1)),"")</f>
        <v/>
      </c>
      <c r="D223" s="101" t="str">
        <f>IF(tblLoan[[#This Row],[PMT NO]]&lt;&gt;"",ScheduledPayment,"")</f>
        <v/>
      </c>
      <c r="E223" s="101" t="str">
        <f>IF(tblLoan[[#This Row],[PMT NO]]&lt;&gt;"",IF(tblLoan[[#This Row],[SCHEDULED PAYMENT]]+ExtraPayments&lt;tblLoan[[#This Row],[BEGINNING BALANCE]],ExtraPayments,IF(tblLoan[[#This Row],[BEGINNING BALANCE]]-tblLoan[[#This Row],[SCHEDULED PAYMENT]]&gt;0,tblLoan[[#This Row],[BEGINNING BALANCE]]-tblLoan[[#This Row],[SCHEDULED PAYMENT]],0)),"")</f>
        <v/>
      </c>
      <c r="F223" s="101" t="str">
        <f>IF(tblLoan[[#This Row],[PMT NO]]&lt;&gt;"",IF(tblLoan[[#This Row],[SCHEDULED PAYMENT]]+tblLoan[[#This Row],[EXTRA PAYMENT]]&lt;=tblLoan[[#This Row],[BEGINNING BALANCE]],tblLoan[[#This Row],[SCHEDULED PAYMENT]]+tblLoan[[#This Row],[EXTRA PAYMENT]],tblLoan[[#This Row],[BEGINNING BALANCE]]),"")</f>
        <v/>
      </c>
      <c r="G223" s="101" t="str">
        <f>IF(tblLoan[[#This Row],[PMT NO]]&lt;&gt;"",tblLoan[[#This Row],[TOTAL PAYMENT]]-tblLoan[[#This Row],[INTEREST]],"")</f>
        <v/>
      </c>
      <c r="H223" s="101" t="str">
        <f>IF(tblLoan[[#This Row],[PMT NO]]&lt;&gt;"",tblLoan[[#This Row],[BEGINNING BALANCE]]*(InterestRate/PaymentsPerYear),"")</f>
        <v/>
      </c>
      <c r="I223" s="101" t="str">
        <f>IF(tblLoan[[#This Row],[PMT NO]]&lt;&gt;"",IF(tblLoan[[#This Row],[SCHEDULED PAYMENT]]+tblLoan[[#This Row],[EXTRA PAYMENT]]&lt;=tblLoan[[#This Row],[BEGINNING BALANCE]],tblLoan[[#This Row],[BEGINNING BALANCE]]-tblLoan[[#This Row],[PRINCIPAL]],0),"")</f>
        <v/>
      </c>
      <c r="J223" s="101" t="str">
        <f>IF(tblLoan[[#This Row],[PMT NO]]&lt;&gt;"",SUM(INDEX(tblLoan[INTEREST],1,1):tblLoan[[#This Row],[INTEREST]]),"")</f>
        <v/>
      </c>
    </row>
    <row r="224" spans="1:10" x14ac:dyDescent="0.2">
      <c r="A224" s="97" t="str">
        <f>IF(LoanIsGood,IF(ROW()-ROW(tblLoan[[#Headers],[PMT NO]])&gt;ScheduledNumberOfPayments,"",ROW()-ROW(tblLoan[[#Headers],[PMT NO]])),"")</f>
        <v/>
      </c>
      <c r="B224" s="98" t="str">
        <f>IF(tblLoan[[#This Row],[PMT NO]]&lt;&gt;"",EOMONTH(LoanStartDate,ROW(tblLoan[[#This Row],[PMT NO]])-ROW(tblLoan[[#Headers],[PMT NO]])-2)+DAY(LoanStartDate),"")</f>
        <v/>
      </c>
      <c r="C224" s="101" t="str">
        <f>IF(tblLoan[[#This Row],[PMT NO]]&lt;&gt;"",IF(ROW()-ROW(tblLoan[[#Headers],[BEGINNING BALANCE]])=1,LoanAmount,INDEX(tblLoan[ENDING BALANCE],ROW()-ROW(tblLoan[[#Headers],[BEGINNING BALANCE]])-1)),"")</f>
        <v/>
      </c>
      <c r="D224" s="101" t="str">
        <f>IF(tblLoan[[#This Row],[PMT NO]]&lt;&gt;"",ScheduledPayment,"")</f>
        <v/>
      </c>
      <c r="E224" s="101" t="str">
        <f>IF(tblLoan[[#This Row],[PMT NO]]&lt;&gt;"",IF(tblLoan[[#This Row],[SCHEDULED PAYMENT]]+ExtraPayments&lt;tblLoan[[#This Row],[BEGINNING BALANCE]],ExtraPayments,IF(tblLoan[[#This Row],[BEGINNING BALANCE]]-tblLoan[[#This Row],[SCHEDULED PAYMENT]]&gt;0,tblLoan[[#This Row],[BEGINNING BALANCE]]-tblLoan[[#This Row],[SCHEDULED PAYMENT]],0)),"")</f>
        <v/>
      </c>
      <c r="F224" s="101" t="str">
        <f>IF(tblLoan[[#This Row],[PMT NO]]&lt;&gt;"",IF(tblLoan[[#This Row],[SCHEDULED PAYMENT]]+tblLoan[[#This Row],[EXTRA PAYMENT]]&lt;=tblLoan[[#This Row],[BEGINNING BALANCE]],tblLoan[[#This Row],[SCHEDULED PAYMENT]]+tblLoan[[#This Row],[EXTRA PAYMENT]],tblLoan[[#This Row],[BEGINNING BALANCE]]),"")</f>
        <v/>
      </c>
      <c r="G224" s="101" t="str">
        <f>IF(tblLoan[[#This Row],[PMT NO]]&lt;&gt;"",tblLoan[[#This Row],[TOTAL PAYMENT]]-tblLoan[[#This Row],[INTEREST]],"")</f>
        <v/>
      </c>
      <c r="H224" s="101" t="str">
        <f>IF(tblLoan[[#This Row],[PMT NO]]&lt;&gt;"",tblLoan[[#This Row],[BEGINNING BALANCE]]*(InterestRate/PaymentsPerYear),"")</f>
        <v/>
      </c>
      <c r="I224" s="101" t="str">
        <f>IF(tblLoan[[#This Row],[PMT NO]]&lt;&gt;"",IF(tblLoan[[#This Row],[SCHEDULED PAYMENT]]+tblLoan[[#This Row],[EXTRA PAYMENT]]&lt;=tblLoan[[#This Row],[BEGINNING BALANCE]],tblLoan[[#This Row],[BEGINNING BALANCE]]-tblLoan[[#This Row],[PRINCIPAL]],0),"")</f>
        <v/>
      </c>
      <c r="J224" s="101" t="str">
        <f>IF(tblLoan[[#This Row],[PMT NO]]&lt;&gt;"",SUM(INDEX(tblLoan[INTEREST],1,1):tblLoan[[#This Row],[INTEREST]]),"")</f>
        <v/>
      </c>
    </row>
    <row r="225" spans="1:10" x14ac:dyDescent="0.2">
      <c r="A225" s="97" t="str">
        <f>IF(LoanIsGood,IF(ROW()-ROW(tblLoan[[#Headers],[PMT NO]])&gt;ScheduledNumberOfPayments,"",ROW()-ROW(tblLoan[[#Headers],[PMT NO]])),"")</f>
        <v/>
      </c>
      <c r="B225" s="98" t="str">
        <f>IF(tblLoan[[#This Row],[PMT NO]]&lt;&gt;"",EOMONTH(LoanStartDate,ROW(tblLoan[[#This Row],[PMT NO]])-ROW(tblLoan[[#Headers],[PMT NO]])-2)+DAY(LoanStartDate),"")</f>
        <v/>
      </c>
      <c r="C225" s="101" t="str">
        <f>IF(tblLoan[[#This Row],[PMT NO]]&lt;&gt;"",IF(ROW()-ROW(tblLoan[[#Headers],[BEGINNING BALANCE]])=1,LoanAmount,INDEX(tblLoan[ENDING BALANCE],ROW()-ROW(tblLoan[[#Headers],[BEGINNING BALANCE]])-1)),"")</f>
        <v/>
      </c>
      <c r="D225" s="101" t="str">
        <f>IF(tblLoan[[#This Row],[PMT NO]]&lt;&gt;"",ScheduledPayment,"")</f>
        <v/>
      </c>
      <c r="E225" s="101" t="str">
        <f>IF(tblLoan[[#This Row],[PMT NO]]&lt;&gt;"",IF(tblLoan[[#This Row],[SCHEDULED PAYMENT]]+ExtraPayments&lt;tblLoan[[#This Row],[BEGINNING BALANCE]],ExtraPayments,IF(tblLoan[[#This Row],[BEGINNING BALANCE]]-tblLoan[[#This Row],[SCHEDULED PAYMENT]]&gt;0,tblLoan[[#This Row],[BEGINNING BALANCE]]-tblLoan[[#This Row],[SCHEDULED PAYMENT]],0)),"")</f>
        <v/>
      </c>
      <c r="F225" s="101" t="str">
        <f>IF(tblLoan[[#This Row],[PMT NO]]&lt;&gt;"",IF(tblLoan[[#This Row],[SCHEDULED PAYMENT]]+tblLoan[[#This Row],[EXTRA PAYMENT]]&lt;=tblLoan[[#This Row],[BEGINNING BALANCE]],tblLoan[[#This Row],[SCHEDULED PAYMENT]]+tblLoan[[#This Row],[EXTRA PAYMENT]],tblLoan[[#This Row],[BEGINNING BALANCE]]),"")</f>
        <v/>
      </c>
      <c r="G225" s="101" t="str">
        <f>IF(tblLoan[[#This Row],[PMT NO]]&lt;&gt;"",tblLoan[[#This Row],[TOTAL PAYMENT]]-tblLoan[[#This Row],[INTEREST]],"")</f>
        <v/>
      </c>
      <c r="H225" s="101" t="str">
        <f>IF(tblLoan[[#This Row],[PMT NO]]&lt;&gt;"",tblLoan[[#This Row],[BEGINNING BALANCE]]*(InterestRate/PaymentsPerYear),"")</f>
        <v/>
      </c>
      <c r="I225" s="101" t="str">
        <f>IF(tblLoan[[#This Row],[PMT NO]]&lt;&gt;"",IF(tblLoan[[#This Row],[SCHEDULED PAYMENT]]+tblLoan[[#This Row],[EXTRA PAYMENT]]&lt;=tblLoan[[#This Row],[BEGINNING BALANCE]],tblLoan[[#This Row],[BEGINNING BALANCE]]-tblLoan[[#This Row],[PRINCIPAL]],0),"")</f>
        <v/>
      </c>
      <c r="J225" s="101" t="str">
        <f>IF(tblLoan[[#This Row],[PMT NO]]&lt;&gt;"",SUM(INDEX(tblLoan[INTEREST],1,1):tblLoan[[#This Row],[INTEREST]]),"")</f>
        <v/>
      </c>
    </row>
    <row r="226" spans="1:10" x14ac:dyDescent="0.2">
      <c r="A226" s="97" t="str">
        <f>IF(LoanIsGood,IF(ROW()-ROW(tblLoan[[#Headers],[PMT NO]])&gt;ScheduledNumberOfPayments,"",ROW()-ROW(tblLoan[[#Headers],[PMT NO]])),"")</f>
        <v/>
      </c>
      <c r="B226" s="98" t="str">
        <f>IF(tblLoan[[#This Row],[PMT NO]]&lt;&gt;"",EOMONTH(LoanStartDate,ROW(tblLoan[[#This Row],[PMT NO]])-ROW(tblLoan[[#Headers],[PMT NO]])-2)+DAY(LoanStartDate),"")</f>
        <v/>
      </c>
      <c r="C226" s="101" t="str">
        <f>IF(tblLoan[[#This Row],[PMT NO]]&lt;&gt;"",IF(ROW()-ROW(tblLoan[[#Headers],[BEGINNING BALANCE]])=1,LoanAmount,INDEX(tblLoan[ENDING BALANCE],ROW()-ROW(tblLoan[[#Headers],[BEGINNING BALANCE]])-1)),"")</f>
        <v/>
      </c>
      <c r="D226" s="101" t="str">
        <f>IF(tblLoan[[#This Row],[PMT NO]]&lt;&gt;"",ScheduledPayment,"")</f>
        <v/>
      </c>
      <c r="E226" s="101" t="str">
        <f>IF(tblLoan[[#This Row],[PMT NO]]&lt;&gt;"",IF(tblLoan[[#This Row],[SCHEDULED PAYMENT]]+ExtraPayments&lt;tblLoan[[#This Row],[BEGINNING BALANCE]],ExtraPayments,IF(tblLoan[[#This Row],[BEGINNING BALANCE]]-tblLoan[[#This Row],[SCHEDULED PAYMENT]]&gt;0,tblLoan[[#This Row],[BEGINNING BALANCE]]-tblLoan[[#This Row],[SCHEDULED PAYMENT]],0)),"")</f>
        <v/>
      </c>
      <c r="F226" s="101" t="str">
        <f>IF(tblLoan[[#This Row],[PMT NO]]&lt;&gt;"",IF(tblLoan[[#This Row],[SCHEDULED PAYMENT]]+tblLoan[[#This Row],[EXTRA PAYMENT]]&lt;=tblLoan[[#This Row],[BEGINNING BALANCE]],tblLoan[[#This Row],[SCHEDULED PAYMENT]]+tblLoan[[#This Row],[EXTRA PAYMENT]],tblLoan[[#This Row],[BEGINNING BALANCE]]),"")</f>
        <v/>
      </c>
      <c r="G226" s="101" t="str">
        <f>IF(tblLoan[[#This Row],[PMT NO]]&lt;&gt;"",tblLoan[[#This Row],[TOTAL PAYMENT]]-tblLoan[[#This Row],[INTEREST]],"")</f>
        <v/>
      </c>
      <c r="H226" s="101" t="str">
        <f>IF(tblLoan[[#This Row],[PMT NO]]&lt;&gt;"",tblLoan[[#This Row],[BEGINNING BALANCE]]*(InterestRate/PaymentsPerYear),"")</f>
        <v/>
      </c>
      <c r="I226" s="101" t="str">
        <f>IF(tblLoan[[#This Row],[PMT NO]]&lt;&gt;"",IF(tblLoan[[#This Row],[SCHEDULED PAYMENT]]+tblLoan[[#This Row],[EXTRA PAYMENT]]&lt;=tblLoan[[#This Row],[BEGINNING BALANCE]],tblLoan[[#This Row],[BEGINNING BALANCE]]-tblLoan[[#This Row],[PRINCIPAL]],0),"")</f>
        <v/>
      </c>
      <c r="J226" s="101" t="str">
        <f>IF(tblLoan[[#This Row],[PMT NO]]&lt;&gt;"",SUM(INDEX(tblLoan[INTEREST],1,1):tblLoan[[#This Row],[INTEREST]]),"")</f>
        <v/>
      </c>
    </row>
    <row r="227" spans="1:10" x14ac:dyDescent="0.2">
      <c r="A227" s="97" t="str">
        <f>IF(LoanIsGood,IF(ROW()-ROW(tblLoan[[#Headers],[PMT NO]])&gt;ScheduledNumberOfPayments,"",ROW()-ROW(tblLoan[[#Headers],[PMT NO]])),"")</f>
        <v/>
      </c>
      <c r="B227" s="98" t="str">
        <f>IF(tblLoan[[#This Row],[PMT NO]]&lt;&gt;"",EOMONTH(LoanStartDate,ROW(tblLoan[[#This Row],[PMT NO]])-ROW(tblLoan[[#Headers],[PMT NO]])-2)+DAY(LoanStartDate),"")</f>
        <v/>
      </c>
      <c r="C227" s="101" t="str">
        <f>IF(tblLoan[[#This Row],[PMT NO]]&lt;&gt;"",IF(ROW()-ROW(tblLoan[[#Headers],[BEGINNING BALANCE]])=1,LoanAmount,INDEX(tblLoan[ENDING BALANCE],ROW()-ROW(tblLoan[[#Headers],[BEGINNING BALANCE]])-1)),"")</f>
        <v/>
      </c>
      <c r="D227" s="101" t="str">
        <f>IF(tblLoan[[#This Row],[PMT NO]]&lt;&gt;"",ScheduledPayment,"")</f>
        <v/>
      </c>
      <c r="E227" s="101" t="str">
        <f>IF(tblLoan[[#This Row],[PMT NO]]&lt;&gt;"",IF(tblLoan[[#This Row],[SCHEDULED PAYMENT]]+ExtraPayments&lt;tblLoan[[#This Row],[BEGINNING BALANCE]],ExtraPayments,IF(tblLoan[[#This Row],[BEGINNING BALANCE]]-tblLoan[[#This Row],[SCHEDULED PAYMENT]]&gt;0,tblLoan[[#This Row],[BEGINNING BALANCE]]-tblLoan[[#This Row],[SCHEDULED PAYMENT]],0)),"")</f>
        <v/>
      </c>
      <c r="F227" s="101" t="str">
        <f>IF(tblLoan[[#This Row],[PMT NO]]&lt;&gt;"",IF(tblLoan[[#This Row],[SCHEDULED PAYMENT]]+tblLoan[[#This Row],[EXTRA PAYMENT]]&lt;=tblLoan[[#This Row],[BEGINNING BALANCE]],tblLoan[[#This Row],[SCHEDULED PAYMENT]]+tblLoan[[#This Row],[EXTRA PAYMENT]],tblLoan[[#This Row],[BEGINNING BALANCE]]),"")</f>
        <v/>
      </c>
      <c r="G227" s="101" t="str">
        <f>IF(tblLoan[[#This Row],[PMT NO]]&lt;&gt;"",tblLoan[[#This Row],[TOTAL PAYMENT]]-tblLoan[[#This Row],[INTEREST]],"")</f>
        <v/>
      </c>
      <c r="H227" s="101" t="str">
        <f>IF(tblLoan[[#This Row],[PMT NO]]&lt;&gt;"",tblLoan[[#This Row],[BEGINNING BALANCE]]*(InterestRate/PaymentsPerYear),"")</f>
        <v/>
      </c>
      <c r="I227" s="101" t="str">
        <f>IF(tblLoan[[#This Row],[PMT NO]]&lt;&gt;"",IF(tblLoan[[#This Row],[SCHEDULED PAYMENT]]+tblLoan[[#This Row],[EXTRA PAYMENT]]&lt;=tblLoan[[#This Row],[BEGINNING BALANCE]],tblLoan[[#This Row],[BEGINNING BALANCE]]-tblLoan[[#This Row],[PRINCIPAL]],0),"")</f>
        <v/>
      </c>
      <c r="J227" s="101" t="str">
        <f>IF(tblLoan[[#This Row],[PMT NO]]&lt;&gt;"",SUM(INDEX(tblLoan[INTEREST],1,1):tblLoan[[#This Row],[INTEREST]]),"")</f>
        <v/>
      </c>
    </row>
    <row r="228" spans="1:10" x14ac:dyDescent="0.2">
      <c r="A228" s="97" t="str">
        <f>IF(LoanIsGood,IF(ROW()-ROW(tblLoan[[#Headers],[PMT NO]])&gt;ScheduledNumberOfPayments,"",ROW()-ROW(tblLoan[[#Headers],[PMT NO]])),"")</f>
        <v/>
      </c>
      <c r="B228" s="98" t="str">
        <f>IF(tblLoan[[#This Row],[PMT NO]]&lt;&gt;"",EOMONTH(LoanStartDate,ROW(tblLoan[[#This Row],[PMT NO]])-ROW(tblLoan[[#Headers],[PMT NO]])-2)+DAY(LoanStartDate),"")</f>
        <v/>
      </c>
      <c r="C228" s="101" t="str">
        <f>IF(tblLoan[[#This Row],[PMT NO]]&lt;&gt;"",IF(ROW()-ROW(tblLoan[[#Headers],[BEGINNING BALANCE]])=1,LoanAmount,INDEX(tblLoan[ENDING BALANCE],ROW()-ROW(tblLoan[[#Headers],[BEGINNING BALANCE]])-1)),"")</f>
        <v/>
      </c>
      <c r="D228" s="101" t="str">
        <f>IF(tblLoan[[#This Row],[PMT NO]]&lt;&gt;"",ScheduledPayment,"")</f>
        <v/>
      </c>
      <c r="E228" s="101" t="str">
        <f>IF(tblLoan[[#This Row],[PMT NO]]&lt;&gt;"",IF(tblLoan[[#This Row],[SCHEDULED PAYMENT]]+ExtraPayments&lt;tblLoan[[#This Row],[BEGINNING BALANCE]],ExtraPayments,IF(tblLoan[[#This Row],[BEGINNING BALANCE]]-tblLoan[[#This Row],[SCHEDULED PAYMENT]]&gt;0,tblLoan[[#This Row],[BEGINNING BALANCE]]-tblLoan[[#This Row],[SCHEDULED PAYMENT]],0)),"")</f>
        <v/>
      </c>
      <c r="F228" s="101" t="str">
        <f>IF(tblLoan[[#This Row],[PMT NO]]&lt;&gt;"",IF(tblLoan[[#This Row],[SCHEDULED PAYMENT]]+tblLoan[[#This Row],[EXTRA PAYMENT]]&lt;=tblLoan[[#This Row],[BEGINNING BALANCE]],tblLoan[[#This Row],[SCHEDULED PAYMENT]]+tblLoan[[#This Row],[EXTRA PAYMENT]],tblLoan[[#This Row],[BEGINNING BALANCE]]),"")</f>
        <v/>
      </c>
      <c r="G228" s="101" t="str">
        <f>IF(tblLoan[[#This Row],[PMT NO]]&lt;&gt;"",tblLoan[[#This Row],[TOTAL PAYMENT]]-tblLoan[[#This Row],[INTEREST]],"")</f>
        <v/>
      </c>
      <c r="H228" s="101" t="str">
        <f>IF(tblLoan[[#This Row],[PMT NO]]&lt;&gt;"",tblLoan[[#This Row],[BEGINNING BALANCE]]*(InterestRate/PaymentsPerYear),"")</f>
        <v/>
      </c>
      <c r="I228" s="101" t="str">
        <f>IF(tblLoan[[#This Row],[PMT NO]]&lt;&gt;"",IF(tblLoan[[#This Row],[SCHEDULED PAYMENT]]+tblLoan[[#This Row],[EXTRA PAYMENT]]&lt;=tblLoan[[#This Row],[BEGINNING BALANCE]],tblLoan[[#This Row],[BEGINNING BALANCE]]-tblLoan[[#This Row],[PRINCIPAL]],0),"")</f>
        <v/>
      </c>
      <c r="J228" s="101" t="str">
        <f>IF(tblLoan[[#This Row],[PMT NO]]&lt;&gt;"",SUM(INDEX(tblLoan[INTEREST],1,1):tblLoan[[#This Row],[INTEREST]]),"")</f>
        <v/>
      </c>
    </row>
    <row r="229" spans="1:10" x14ac:dyDescent="0.2">
      <c r="A229" s="97" t="str">
        <f>IF(LoanIsGood,IF(ROW()-ROW(tblLoan[[#Headers],[PMT NO]])&gt;ScheduledNumberOfPayments,"",ROW()-ROW(tblLoan[[#Headers],[PMT NO]])),"")</f>
        <v/>
      </c>
      <c r="B229" s="98" t="str">
        <f>IF(tblLoan[[#This Row],[PMT NO]]&lt;&gt;"",EOMONTH(LoanStartDate,ROW(tblLoan[[#This Row],[PMT NO]])-ROW(tblLoan[[#Headers],[PMT NO]])-2)+DAY(LoanStartDate),"")</f>
        <v/>
      </c>
      <c r="C229" s="101" t="str">
        <f>IF(tblLoan[[#This Row],[PMT NO]]&lt;&gt;"",IF(ROW()-ROW(tblLoan[[#Headers],[BEGINNING BALANCE]])=1,LoanAmount,INDEX(tblLoan[ENDING BALANCE],ROW()-ROW(tblLoan[[#Headers],[BEGINNING BALANCE]])-1)),"")</f>
        <v/>
      </c>
      <c r="D229" s="101" t="str">
        <f>IF(tblLoan[[#This Row],[PMT NO]]&lt;&gt;"",ScheduledPayment,"")</f>
        <v/>
      </c>
      <c r="E229" s="101" t="str">
        <f>IF(tblLoan[[#This Row],[PMT NO]]&lt;&gt;"",IF(tblLoan[[#This Row],[SCHEDULED PAYMENT]]+ExtraPayments&lt;tblLoan[[#This Row],[BEGINNING BALANCE]],ExtraPayments,IF(tblLoan[[#This Row],[BEGINNING BALANCE]]-tblLoan[[#This Row],[SCHEDULED PAYMENT]]&gt;0,tblLoan[[#This Row],[BEGINNING BALANCE]]-tblLoan[[#This Row],[SCHEDULED PAYMENT]],0)),"")</f>
        <v/>
      </c>
      <c r="F229" s="101" t="str">
        <f>IF(tblLoan[[#This Row],[PMT NO]]&lt;&gt;"",IF(tblLoan[[#This Row],[SCHEDULED PAYMENT]]+tblLoan[[#This Row],[EXTRA PAYMENT]]&lt;=tblLoan[[#This Row],[BEGINNING BALANCE]],tblLoan[[#This Row],[SCHEDULED PAYMENT]]+tblLoan[[#This Row],[EXTRA PAYMENT]],tblLoan[[#This Row],[BEGINNING BALANCE]]),"")</f>
        <v/>
      </c>
      <c r="G229" s="101" t="str">
        <f>IF(tblLoan[[#This Row],[PMT NO]]&lt;&gt;"",tblLoan[[#This Row],[TOTAL PAYMENT]]-tblLoan[[#This Row],[INTEREST]],"")</f>
        <v/>
      </c>
      <c r="H229" s="101" t="str">
        <f>IF(tblLoan[[#This Row],[PMT NO]]&lt;&gt;"",tblLoan[[#This Row],[BEGINNING BALANCE]]*(InterestRate/PaymentsPerYear),"")</f>
        <v/>
      </c>
      <c r="I229" s="101" t="str">
        <f>IF(tblLoan[[#This Row],[PMT NO]]&lt;&gt;"",IF(tblLoan[[#This Row],[SCHEDULED PAYMENT]]+tblLoan[[#This Row],[EXTRA PAYMENT]]&lt;=tblLoan[[#This Row],[BEGINNING BALANCE]],tblLoan[[#This Row],[BEGINNING BALANCE]]-tblLoan[[#This Row],[PRINCIPAL]],0),"")</f>
        <v/>
      </c>
      <c r="J229" s="101" t="str">
        <f>IF(tblLoan[[#This Row],[PMT NO]]&lt;&gt;"",SUM(INDEX(tblLoan[INTEREST],1,1):tblLoan[[#This Row],[INTEREST]]),"")</f>
        <v/>
      </c>
    </row>
    <row r="230" spans="1:10" x14ac:dyDescent="0.2">
      <c r="A230" s="97" t="str">
        <f>IF(LoanIsGood,IF(ROW()-ROW(tblLoan[[#Headers],[PMT NO]])&gt;ScheduledNumberOfPayments,"",ROW()-ROW(tblLoan[[#Headers],[PMT NO]])),"")</f>
        <v/>
      </c>
      <c r="B230" s="98" t="str">
        <f>IF(tblLoan[[#This Row],[PMT NO]]&lt;&gt;"",EOMONTH(LoanStartDate,ROW(tblLoan[[#This Row],[PMT NO]])-ROW(tblLoan[[#Headers],[PMT NO]])-2)+DAY(LoanStartDate),"")</f>
        <v/>
      </c>
      <c r="C230" s="101" t="str">
        <f>IF(tblLoan[[#This Row],[PMT NO]]&lt;&gt;"",IF(ROW()-ROW(tblLoan[[#Headers],[BEGINNING BALANCE]])=1,LoanAmount,INDEX(tblLoan[ENDING BALANCE],ROW()-ROW(tblLoan[[#Headers],[BEGINNING BALANCE]])-1)),"")</f>
        <v/>
      </c>
      <c r="D230" s="101" t="str">
        <f>IF(tblLoan[[#This Row],[PMT NO]]&lt;&gt;"",ScheduledPayment,"")</f>
        <v/>
      </c>
      <c r="E230" s="101" t="str">
        <f>IF(tblLoan[[#This Row],[PMT NO]]&lt;&gt;"",IF(tblLoan[[#This Row],[SCHEDULED PAYMENT]]+ExtraPayments&lt;tblLoan[[#This Row],[BEGINNING BALANCE]],ExtraPayments,IF(tblLoan[[#This Row],[BEGINNING BALANCE]]-tblLoan[[#This Row],[SCHEDULED PAYMENT]]&gt;0,tblLoan[[#This Row],[BEGINNING BALANCE]]-tblLoan[[#This Row],[SCHEDULED PAYMENT]],0)),"")</f>
        <v/>
      </c>
      <c r="F230" s="101" t="str">
        <f>IF(tblLoan[[#This Row],[PMT NO]]&lt;&gt;"",IF(tblLoan[[#This Row],[SCHEDULED PAYMENT]]+tblLoan[[#This Row],[EXTRA PAYMENT]]&lt;=tblLoan[[#This Row],[BEGINNING BALANCE]],tblLoan[[#This Row],[SCHEDULED PAYMENT]]+tblLoan[[#This Row],[EXTRA PAYMENT]],tblLoan[[#This Row],[BEGINNING BALANCE]]),"")</f>
        <v/>
      </c>
      <c r="G230" s="101" t="str">
        <f>IF(tblLoan[[#This Row],[PMT NO]]&lt;&gt;"",tblLoan[[#This Row],[TOTAL PAYMENT]]-tblLoan[[#This Row],[INTEREST]],"")</f>
        <v/>
      </c>
      <c r="H230" s="101" t="str">
        <f>IF(tblLoan[[#This Row],[PMT NO]]&lt;&gt;"",tblLoan[[#This Row],[BEGINNING BALANCE]]*(InterestRate/PaymentsPerYear),"")</f>
        <v/>
      </c>
      <c r="I230" s="101" t="str">
        <f>IF(tblLoan[[#This Row],[PMT NO]]&lt;&gt;"",IF(tblLoan[[#This Row],[SCHEDULED PAYMENT]]+tblLoan[[#This Row],[EXTRA PAYMENT]]&lt;=tblLoan[[#This Row],[BEGINNING BALANCE]],tblLoan[[#This Row],[BEGINNING BALANCE]]-tblLoan[[#This Row],[PRINCIPAL]],0),"")</f>
        <v/>
      </c>
      <c r="J230" s="101" t="str">
        <f>IF(tblLoan[[#This Row],[PMT NO]]&lt;&gt;"",SUM(INDEX(tblLoan[INTEREST],1,1):tblLoan[[#This Row],[INTEREST]]),"")</f>
        <v/>
      </c>
    </row>
    <row r="231" spans="1:10" x14ac:dyDescent="0.2">
      <c r="A231" s="97" t="str">
        <f>IF(LoanIsGood,IF(ROW()-ROW(tblLoan[[#Headers],[PMT NO]])&gt;ScheduledNumberOfPayments,"",ROW()-ROW(tblLoan[[#Headers],[PMT NO]])),"")</f>
        <v/>
      </c>
      <c r="B231" s="98" t="str">
        <f>IF(tblLoan[[#This Row],[PMT NO]]&lt;&gt;"",EOMONTH(LoanStartDate,ROW(tblLoan[[#This Row],[PMT NO]])-ROW(tblLoan[[#Headers],[PMT NO]])-2)+DAY(LoanStartDate),"")</f>
        <v/>
      </c>
      <c r="C231" s="101" t="str">
        <f>IF(tblLoan[[#This Row],[PMT NO]]&lt;&gt;"",IF(ROW()-ROW(tblLoan[[#Headers],[BEGINNING BALANCE]])=1,LoanAmount,INDEX(tblLoan[ENDING BALANCE],ROW()-ROW(tblLoan[[#Headers],[BEGINNING BALANCE]])-1)),"")</f>
        <v/>
      </c>
      <c r="D231" s="101" t="str">
        <f>IF(tblLoan[[#This Row],[PMT NO]]&lt;&gt;"",ScheduledPayment,"")</f>
        <v/>
      </c>
      <c r="E231" s="101" t="str">
        <f>IF(tblLoan[[#This Row],[PMT NO]]&lt;&gt;"",IF(tblLoan[[#This Row],[SCHEDULED PAYMENT]]+ExtraPayments&lt;tblLoan[[#This Row],[BEGINNING BALANCE]],ExtraPayments,IF(tblLoan[[#This Row],[BEGINNING BALANCE]]-tblLoan[[#This Row],[SCHEDULED PAYMENT]]&gt;0,tblLoan[[#This Row],[BEGINNING BALANCE]]-tblLoan[[#This Row],[SCHEDULED PAYMENT]],0)),"")</f>
        <v/>
      </c>
      <c r="F231" s="101" t="str">
        <f>IF(tblLoan[[#This Row],[PMT NO]]&lt;&gt;"",IF(tblLoan[[#This Row],[SCHEDULED PAYMENT]]+tblLoan[[#This Row],[EXTRA PAYMENT]]&lt;=tblLoan[[#This Row],[BEGINNING BALANCE]],tblLoan[[#This Row],[SCHEDULED PAYMENT]]+tblLoan[[#This Row],[EXTRA PAYMENT]],tblLoan[[#This Row],[BEGINNING BALANCE]]),"")</f>
        <v/>
      </c>
      <c r="G231" s="101" t="str">
        <f>IF(tblLoan[[#This Row],[PMT NO]]&lt;&gt;"",tblLoan[[#This Row],[TOTAL PAYMENT]]-tblLoan[[#This Row],[INTEREST]],"")</f>
        <v/>
      </c>
      <c r="H231" s="101" t="str">
        <f>IF(tblLoan[[#This Row],[PMT NO]]&lt;&gt;"",tblLoan[[#This Row],[BEGINNING BALANCE]]*(InterestRate/PaymentsPerYear),"")</f>
        <v/>
      </c>
      <c r="I231" s="101" t="str">
        <f>IF(tblLoan[[#This Row],[PMT NO]]&lt;&gt;"",IF(tblLoan[[#This Row],[SCHEDULED PAYMENT]]+tblLoan[[#This Row],[EXTRA PAYMENT]]&lt;=tblLoan[[#This Row],[BEGINNING BALANCE]],tblLoan[[#This Row],[BEGINNING BALANCE]]-tblLoan[[#This Row],[PRINCIPAL]],0),"")</f>
        <v/>
      </c>
      <c r="J231" s="101" t="str">
        <f>IF(tblLoan[[#This Row],[PMT NO]]&lt;&gt;"",SUM(INDEX(tblLoan[INTEREST],1,1):tblLoan[[#This Row],[INTEREST]]),"")</f>
        <v/>
      </c>
    </row>
    <row r="232" spans="1:10" x14ac:dyDescent="0.2">
      <c r="A232" s="97" t="str">
        <f>IF(LoanIsGood,IF(ROW()-ROW(tblLoan[[#Headers],[PMT NO]])&gt;ScheduledNumberOfPayments,"",ROW()-ROW(tblLoan[[#Headers],[PMT NO]])),"")</f>
        <v/>
      </c>
      <c r="B232" s="98" t="str">
        <f>IF(tblLoan[[#This Row],[PMT NO]]&lt;&gt;"",EOMONTH(LoanStartDate,ROW(tblLoan[[#This Row],[PMT NO]])-ROW(tblLoan[[#Headers],[PMT NO]])-2)+DAY(LoanStartDate),"")</f>
        <v/>
      </c>
      <c r="C232" s="101" t="str">
        <f>IF(tblLoan[[#This Row],[PMT NO]]&lt;&gt;"",IF(ROW()-ROW(tblLoan[[#Headers],[BEGINNING BALANCE]])=1,LoanAmount,INDEX(tblLoan[ENDING BALANCE],ROW()-ROW(tblLoan[[#Headers],[BEGINNING BALANCE]])-1)),"")</f>
        <v/>
      </c>
      <c r="D232" s="101" t="str">
        <f>IF(tblLoan[[#This Row],[PMT NO]]&lt;&gt;"",ScheduledPayment,"")</f>
        <v/>
      </c>
      <c r="E232" s="101" t="str">
        <f>IF(tblLoan[[#This Row],[PMT NO]]&lt;&gt;"",IF(tblLoan[[#This Row],[SCHEDULED PAYMENT]]+ExtraPayments&lt;tblLoan[[#This Row],[BEGINNING BALANCE]],ExtraPayments,IF(tblLoan[[#This Row],[BEGINNING BALANCE]]-tblLoan[[#This Row],[SCHEDULED PAYMENT]]&gt;0,tblLoan[[#This Row],[BEGINNING BALANCE]]-tblLoan[[#This Row],[SCHEDULED PAYMENT]],0)),"")</f>
        <v/>
      </c>
      <c r="F232" s="101" t="str">
        <f>IF(tblLoan[[#This Row],[PMT NO]]&lt;&gt;"",IF(tblLoan[[#This Row],[SCHEDULED PAYMENT]]+tblLoan[[#This Row],[EXTRA PAYMENT]]&lt;=tblLoan[[#This Row],[BEGINNING BALANCE]],tblLoan[[#This Row],[SCHEDULED PAYMENT]]+tblLoan[[#This Row],[EXTRA PAYMENT]],tblLoan[[#This Row],[BEGINNING BALANCE]]),"")</f>
        <v/>
      </c>
      <c r="G232" s="101" t="str">
        <f>IF(tblLoan[[#This Row],[PMT NO]]&lt;&gt;"",tblLoan[[#This Row],[TOTAL PAYMENT]]-tblLoan[[#This Row],[INTEREST]],"")</f>
        <v/>
      </c>
      <c r="H232" s="101" t="str">
        <f>IF(tblLoan[[#This Row],[PMT NO]]&lt;&gt;"",tblLoan[[#This Row],[BEGINNING BALANCE]]*(InterestRate/PaymentsPerYear),"")</f>
        <v/>
      </c>
      <c r="I232" s="101" t="str">
        <f>IF(tblLoan[[#This Row],[PMT NO]]&lt;&gt;"",IF(tblLoan[[#This Row],[SCHEDULED PAYMENT]]+tblLoan[[#This Row],[EXTRA PAYMENT]]&lt;=tblLoan[[#This Row],[BEGINNING BALANCE]],tblLoan[[#This Row],[BEGINNING BALANCE]]-tblLoan[[#This Row],[PRINCIPAL]],0),"")</f>
        <v/>
      </c>
      <c r="J232" s="101" t="str">
        <f>IF(tblLoan[[#This Row],[PMT NO]]&lt;&gt;"",SUM(INDEX(tblLoan[INTEREST],1,1):tblLoan[[#This Row],[INTEREST]]),"")</f>
        <v/>
      </c>
    </row>
    <row r="233" spans="1:10" x14ac:dyDescent="0.2">
      <c r="A233" s="97" t="str">
        <f>IF(LoanIsGood,IF(ROW()-ROW(tblLoan[[#Headers],[PMT NO]])&gt;ScheduledNumberOfPayments,"",ROW()-ROW(tblLoan[[#Headers],[PMT NO]])),"")</f>
        <v/>
      </c>
      <c r="B233" s="98" t="str">
        <f>IF(tblLoan[[#This Row],[PMT NO]]&lt;&gt;"",EOMONTH(LoanStartDate,ROW(tblLoan[[#This Row],[PMT NO]])-ROW(tblLoan[[#Headers],[PMT NO]])-2)+DAY(LoanStartDate),"")</f>
        <v/>
      </c>
      <c r="C233" s="101" t="str">
        <f>IF(tblLoan[[#This Row],[PMT NO]]&lt;&gt;"",IF(ROW()-ROW(tblLoan[[#Headers],[BEGINNING BALANCE]])=1,LoanAmount,INDEX(tblLoan[ENDING BALANCE],ROW()-ROW(tblLoan[[#Headers],[BEGINNING BALANCE]])-1)),"")</f>
        <v/>
      </c>
      <c r="D233" s="101" t="str">
        <f>IF(tblLoan[[#This Row],[PMT NO]]&lt;&gt;"",ScheduledPayment,"")</f>
        <v/>
      </c>
      <c r="E233" s="101" t="str">
        <f>IF(tblLoan[[#This Row],[PMT NO]]&lt;&gt;"",IF(tblLoan[[#This Row],[SCHEDULED PAYMENT]]+ExtraPayments&lt;tblLoan[[#This Row],[BEGINNING BALANCE]],ExtraPayments,IF(tblLoan[[#This Row],[BEGINNING BALANCE]]-tblLoan[[#This Row],[SCHEDULED PAYMENT]]&gt;0,tblLoan[[#This Row],[BEGINNING BALANCE]]-tblLoan[[#This Row],[SCHEDULED PAYMENT]],0)),"")</f>
        <v/>
      </c>
      <c r="F233" s="101" t="str">
        <f>IF(tblLoan[[#This Row],[PMT NO]]&lt;&gt;"",IF(tblLoan[[#This Row],[SCHEDULED PAYMENT]]+tblLoan[[#This Row],[EXTRA PAYMENT]]&lt;=tblLoan[[#This Row],[BEGINNING BALANCE]],tblLoan[[#This Row],[SCHEDULED PAYMENT]]+tblLoan[[#This Row],[EXTRA PAYMENT]],tblLoan[[#This Row],[BEGINNING BALANCE]]),"")</f>
        <v/>
      </c>
      <c r="G233" s="101" t="str">
        <f>IF(tblLoan[[#This Row],[PMT NO]]&lt;&gt;"",tblLoan[[#This Row],[TOTAL PAYMENT]]-tblLoan[[#This Row],[INTEREST]],"")</f>
        <v/>
      </c>
      <c r="H233" s="101" t="str">
        <f>IF(tblLoan[[#This Row],[PMT NO]]&lt;&gt;"",tblLoan[[#This Row],[BEGINNING BALANCE]]*(InterestRate/PaymentsPerYear),"")</f>
        <v/>
      </c>
      <c r="I233" s="101" t="str">
        <f>IF(tblLoan[[#This Row],[PMT NO]]&lt;&gt;"",IF(tblLoan[[#This Row],[SCHEDULED PAYMENT]]+tblLoan[[#This Row],[EXTRA PAYMENT]]&lt;=tblLoan[[#This Row],[BEGINNING BALANCE]],tblLoan[[#This Row],[BEGINNING BALANCE]]-tblLoan[[#This Row],[PRINCIPAL]],0),"")</f>
        <v/>
      </c>
      <c r="J233" s="101" t="str">
        <f>IF(tblLoan[[#This Row],[PMT NO]]&lt;&gt;"",SUM(INDEX(tblLoan[INTEREST],1,1):tblLoan[[#This Row],[INTEREST]]),"")</f>
        <v/>
      </c>
    </row>
    <row r="234" spans="1:10" x14ac:dyDescent="0.2">
      <c r="A234" s="97" t="str">
        <f>IF(LoanIsGood,IF(ROW()-ROW(tblLoan[[#Headers],[PMT NO]])&gt;ScheduledNumberOfPayments,"",ROW()-ROW(tblLoan[[#Headers],[PMT NO]])),"")</f>
        <v/>
      </c>
      <c r="B234" s="98" t="str">
        <f>IF(tblLoan[[#This Row],[PMT NO]]&lt;&gt;"",EOMONTH(LoanStartDate,ROW(tblLoan[[#This Row],[PMT NO]])-ROW(tblLoan[[#Headers],[PMT NO]])-2)+DAY(LoanStartDate),"")</f>
        <v/>
      </c>
      <c r="C234" s="101" t="str">
        <f>IF(tblLoan[[#This Row],[PMT NO]]&lt;&gt;"",IF(ROW()-ROW(tblLoan[[#Headers],[BEGINNING BALANCE]])=1,LoanAmount,INDEX(tblLoan[ENDING BALANCE],ROW()-ROW(tblLoan[[#Headers],[BEGINNING BALANCE]])-1)),"")</f>
        <v/>
      </c>
      <c r="D234" s="101" t="str">
        <f>IF(tblLoan[[#This Row],[PMT NO]]&lt;&gt;"",ScheduledPayment,"")</f>
        <v/>
      </c>
      <c r="E234" s="101" t="str">
        <f>IF(tblLoan[[#This Row],[PMT NO]]&lt;&gt;"",IF(tblLoan[[#This Row],[SCHEDULED PAYMENT]]+ExtraPayments&lt;tblLoan[[#This Row],[BEGINNING BALANCE]],ExtraPayments,IF(tblLoan[[#This Row],[BEGINNING BALANCE]]-tblLoan[[#This Row],[SCHEDULED PAYMENT]]&gt;0,tblLoan[[#This Row],[BEGINNING BALANCE]]-tblLoan[[#This Row],[SCHEDULED PAYMENT]],0)),"")</f>
        <v/>
      </c>
      <c r="F234" s="101" t="str">
        <f>IF(tblLoan[[#This Row],[PMT NO]]&lt;&gt;"",IF(tblLoan[[#This Row],[SCHEDULED PAYMENT]]+tblLoan[[#This Row],[EXTRA PAYMENT]]&lt;=tblLoan[[#This Row],[BEGINNING BALANCE]],tblLoan[[#This Row],[SCHEDULED PAYMENT]]+tblLoan[[#This Row],[EXTRA PAYMENT]],tblLoan[[#This Row],[BEGINNING BALANCE]]),"")</f>
        <v/>
      </c>
      <c r="G234" s="101" t="str">
        <f>IF(tblLoan[[#This Row],[PMT NO]]&lt;&gt;"",tblLoan[[#This Row],[TOTAL PAYMENT]]-tblLoan[[#This Row],[INTEREST]],"")</f>
        <v/>
      </c>
      <c r="H234" s="101" t="str">
        <f>IF(tblLoan[[#This Row],[PMT NO]]&lt;&gt;"",tblLoan[[#This Row],[BEGINNING BALANCE]]*(InterestRate/PaymentsPerYear),"")</f>
        <v/>
      </c>
      <c r="I234" s="101" t="str">
        <f>IF(tblLoan[[#This Row],[PMT NO]]&lt;&gt;"",IF(tblLoan[[#This Row],[SCHEDULED PAYMENT]]+tblLoan[[#This Row],[EXTRA PAYMENT]]&lt;=tblLoan[[#This Row],[BEGINNING BALANCE]],tblLoan[[#This Row],[BEGINNING BALANCE]]-tblLoan[[#This Row],[PRINCIPAL]],0),"")</f>
        <v/>
      </c>
      <c r="J234" s="101" t="str">
        <f>IF(tblLoan[[#This Row],[PMT NO]]&lt;&gt;"",SUM(INDEX(tblLoan[INTEREST],1,1):tblLoan[[#This Row],[INTEREST]]),"")</f>
        <v/>
      </c>
    </row>
    <row r="235" spans="1:10" x14ac:dyDescent="0.2">
      <c r="A235" s="97" t="str">
        <f>IF(LoanIsGood,IF(ROW()-ROW(tblLoan[[#Headers],[PMT NO]])&gt;ScheduledNumberOfPayments,"",ROW()-ROW(tblLoan[[#Headers],[PMT NO]])),"")</f>
        <v/>
      </c>
      <c r="B235" s="98" t="str">
        <f>IF(tblLoan[[#This Row],[PMT NO]]&lt;&gt;"",EOMONTH(LoanStartDate,ROW(tblLoan[[#This Row],[PMT NO]])-ROW(tblLoan[[#Headers],[PMT NO]])-2)+DAY(LoanStartDate),"")</f>
        <v/>
      </c>
      <c r="C235" s="101" t="str">
        <f>IF(tblLoan[[#This Row],[PMT NO]]&lt;&gt;"",IF(ROW()-ROW(tblLoan[[#Headers],[BEGINNING BALANCE]])=1,LoanAmount,INDEX(tblLoan[ENDING BALANCE],ROW()-ROW(tblLoan[[#Headers],[BEGINNING BALANCE]])-1)),"")</f>
        <v/>
      </c>
      <c r="D235" s="101" t="str">
        <f>IF(tblLoan[[#This Row],[PMT NO]]&lt;&gt;"",ScheduledPayment,"")</f>
        <v/>
      </c>
      <c r="E235" s="101" t="str">
        <f>IF(tblLoan[[#This Row],[PMT NO]]&lt;&gt;"",IF(tblLoan[[#This Row],[SCHEDULED PAYMENT]]+ExtraPayments&lt;tblLoan[[#This Row],[BEGINNING BALANCE]],ExtraPayments,IF(tblLoan[[#This Row],[BEGINNING BALANCE]]-tblLoan[[#This Row],[SCHEDULED PAYMENT]]&gt;0,tblLoan[[#This Row],[BEGINNING BALANCE]]-tblLoan[[#This Row],[SCHEDULED PAYMENT]],0)),"")</f>
        <v/>
      </c>
      <c r="F235" s="101" t="str">
        <f>IF(tblLoan[[#This Row],[PMT NO]]&lt;&gt;"",IF(tblLoan[[#This Row],[SCHEDULED PAYMENT]]+tblLoan[[#This Row],[EXTRA PAYMENT]]&lt;=tblLoan[[#This Row],[BEGINNING BALANCE]],tblLoan[[#This Row],[SCHEDULED PAYMENT]]+tblLoan[[#This Row],[EXTRA PAYMENT]],tblLoan[[#This Row],[BEGINNING BALANCE]]),"")</f>
        <v/>
      </c>
      <c r="G235" s="101" t="str">
        <f>IF(tblLoan[[#This Row],[PMT NO]]&lt;&gt;"",tblLoan[[#This Row],[TOTAL PAYMENT]]-tblLoan[[#This Row],[INTEREST]],"")</f>
        <v/>
      </c>
      <c r="H235" s="101" t="str">
        <f>IF(tblLoan[[#This Row],[PMT NO]]&lt;&gt;"",tblLoan[[#This Row],[BEGINNING BALANCE]]*(InterestRate/PaymentsPerYear),"")</f>
        <v/>
      </c>
      <c r="I235" s="101" t="str">
        <f>IF(tblLoan[[#This Row],[PMT NO]]&lt;&gt;"",IF(tblLoan[[#This Row],[SCHEDULED PAYMENT]]+tblLoan[[#This Row],[EXTRA PAYMENT]]&lt;=tblLoan[[#This Row],[BEGINNING BALANCE]],tblLoan[[#This Row],[BEGINNING BALANCE]]-tblLoan[[#This Row],[PRINCIPAL]],0),"")</f>
        <v/>
      </c>
      <c r="J235" s="101" t="str">
        <f>IF(tblLoan[[#This Row],[PMT NO]]&lt;&gt;"",SUM(INDEX(tblLoan[INTEREST],1,1):tblLoan[[#This Row],[INTEREST]]),"")</f>
        <v/>
      </c>
    </row>
    <row r="236" spans="1:10" x14ac:dyDescent="0.2">
      <c r="A236" s="97" t="str">
        <f>IF(LoanIsGood,IF(ROW()-ROW(tblLoan[[#Headers],[PMT NO]])&gt;ScheduledNumberOfPayments,"",ROW()-ROW(tblLoan[[#Headers],[PMT NO]])),"")</f>
        <v/>
      </c>
      <c r="B236" s="98" t="str">
        <f>IF(tblLoan[[#This Row],[PMT NO]]&lt;&gt;"",EOMONTH(LoanStartDate,ROW(tblLoan[[#This Row],[PMT NO]])-ROW(tblLoan[[#Headers],[PMT NO]])-2)+DAY(LoanStartDate),"")</f>
        <v/>
      </c>
      <c r="C236" s="101" t="str">
        <f>IF(tblLoan[[#This Row],[PMT NO]]&lt;&gt;"",IF(ROW()-ROW(tblLoan[[#Headers],[BEGINNING BALANCE]])=1,LoanAmount,INDEX(tblLoan[ENDING BALANCE],ROW()-ROW(tblLoan[[#Headers],[BEGINNING BALANCE]])-1)),"")</f>
        <v/>
      </c>
      <c r="D236" s="101" t="str">
        <f>IF(tblLoan[[#This Row],[PMT NO]]&lt;&gt;"",ScheduledPayment,"")</f>
        <v/>
      </c>
      <c r="E236" s="101" t="str">
        <f>IF(tblLoan[[#This Row],[PMT NO]]&lt;&gt;"",IF(tblLoan[[#This Row],[SCHEDULED PAYMENT]]+ExtraPayments&lt;tblLoan[[#This Row],[BEGINNING BALANCE]],ExtraPayments,IF(tblLoan[[#This Row],[BEGINNING BALANCE]]-tblLoan[[#This Row],[SCHEDULED PAYMENT]]&gt;0,tblLoan[[#This Row],[BEGINNING BALANCE]]-tblLoan[[#This Row],[SCHEDULED PAYMENT]],0)),"")</f>
        <v/>
      </c>
      <c r="F236" s="101" t="str">
        <f>IF(tblLoan[[#This Row],[PMT NO]]&lt;&gt;"",IF(tblLoan[[#This Row],[SCHEDULED PAYMENT]]+tblLoan[[#This Row],[EXTRA PAYMENT]]&lt;=tblLoan[[#This Row],[BEGINNING BALANCE]],tblLoan[[#This Row],[SCHEDULED PAYMENT]]+tblLoan[[#This Row],[EXTRA PAYMENT]],tblLoan[[#This Row],[BEGINNING BALANCE]]),"")</f>
        <v/>
      </c>
      <c r="G236" s="101" t="str">
        <f>IF(tblLoan[[#This Row],[PMT NO]]&lt;&gt;"",tblLoan[[#This Row],[TOTAL PAYMENT]]-tblLoan[[#This Row],[INTEREST]],"")</f>
        <v/>
      </c>
      <c r="H236" s="101" t="str">
        <f>IF(tblLoan[[#This Row],[PMT NO]]&lt;&gt;"",tblLoan[[#This Row],[BEGINNING BALANCE]]*(InterestRate/PaymentsPerYear),"")</f>
        <v/>
      </c>
      <c r="I236" s="101" t="str">
        <f>IF(tblLoan[[#This Row],[PMT NO]]&lt;&gt;"",IF(tblLoan[[#This Row],[SCHEDULED PAYMENT]]+tblLoan[[#This Row],[EXTRA PAYMENT]]&lt;=tblLoan[[#This Row],[BEGINNING BALANCE]],tblLoan[[#This Row],[BEGINNING BALANCE]]-tblLoan[[#This Row],[PRINCIPAL]],0),"")</f>
        <v/>
      </c>
      <c r="J236" s="101" t="str">
        <f>IF(tblLoan[[#This Row],[PMT NO]]&lt;&gt;"",SUM(INDEX(tblLoan[INTEREST],1,1):tblLoan[[#This Row],[INTEREST]]),"")</f>
        <v/>
      </c>
    </row>
    <row r="237" spans="1:10" x14ac:dyDescent="0.2">
      <c r="A237" s="97" t="str">
        <f>IF(LoanIsGood,IF(ROW()-ROW(tblLoan[[#Headers],[PMT NO]])&gt;ScheduledNumberOfPayments,"",ROW()-ROW(tblLoan[[#Headers],[PMT NO]])),"")</f>
        <v/>
      </c>
      <c r="B237" s="98" t="str">
        <f>IF(tblLoan[[#This Row],[PMT NO]]&lt;&gt;"",EOMONTH(LoanStartDate,ROW(tblLoan[[#This Row],[PMT NO]])-ROW(tblLoan[[#Headers],[PMT NO]])-2)+DAY(LoanStartDate),"")</f>
        <v/>
      </c>
      <c r="C237" s="101" t="str">
        <f>IF(tblLoan[[#This Row],[PMT NO]]&lt;&gt;"",IF(ROW()-ROW(tblLoan[[#Headers],[BEGINNING BALANCE]])=1,LoanAmount,INDEX(tblLoan[ENDING BALANCE],ROW()-ROW(tblLoan[[#Headers],[BEGINNING BALANCE]])-1)),"")</f>
        <v/>
      </c>
      <c r="D237" s="101" t="str">
        <f>IF(tblLoan[[#This Row],[PMT NO]]&lt;&gt;"",ScheduledPayment,"")</f>
        <v/>
      </c>
      <c r="E237" s="101" t="str">
        <f>IF(tblLoan[[#This Row],[PMT NO]]&lt;&gt;"",IF(tblLoan[[#This Row],[SCHEDULED PAYMENT]]+ExtraPayments&lt;tblLoan[[#This Row],[BEGINNING BALANCE]],ExtraPayments,IF(tblLoan[[#This Row],[BEGINNING BALANCE]]-tblLoan[[#This Row],[SCHEDULED PAYMENT]]&gt;0,tblLoan[[#This Row],[BEGINNING BALANCE]]-tblLoan[[#This Row],[SCHEDULED PAYMENT]],0)),"")</f>
        <v/>
      </c>
      <c r="F237" s="101" t="str">
        <f>IF(tblLoan[[#This Row],[PMT NO]]&lt;&gt;"",IF(tblLoan[[#This Row],[SCHEDULED PAYMENT]]+tblLoan[[#This Row],[EXTRA PAYMENT]]&lt;=tblLoan[[#This Row],[BEGINNING BALANCE]],tblLoan[[#This Row],[SCHEDULED PAYMENT]]+tblLoan[[#This Row],[EXTRA PAYMENT]],tblLoan[[#This Row],[BEGINNING BALANCE]]),"")</f>
        <v/>
      </c>
      <c r="G237" s="101" t="str">
        <f>IF(tblLoan[[#This Row],[PMT NO]]&lt;&gt;"",tblLoan[[#This Row],[TOTAL PAYMENT]]-tblLoan[[#This Row],[INTEREST]],"")</f>
        <v/>
      </c>
      <c r="H237" s="101" t="str">
        <f>IF(tblLoan[[#This Row],[PMT NO]]&lt;&gt;"",tblLoan[[#This Row],[BEGINNING BALANCE]]*(InterestRate/PaymentsPerYear),"")</f>
        <v/>
      </c>
      <c r="I237" s="101" t="str">
        <f>IF(tblLoan[[#This Row],[PMT NO]]&lt;&gt;"",IF(tblLoan[[#This Row],[SCHEDULED PAYMENT]]+tblLoan[[#This Row],[EXTRA PAYMENT]]&lt;=tblLoan[[#This Row],[BEGINNING BALANCE]],tblLoan[[#This Row],[BEGINNING BALANCE]]-tblLoan[[#This Row],[PRINCIPAL]],0),"")</f>
        <v/>
      </c>
      <c r="J237" s="101" t="str">
        <f>IF(tblLoan[[#This Row],[PMT NO]]&lt;&gt;"",SUM(INDEX(tblLoan[INTEREST],1,1):tblLoan[[#This Row],[INTEREST]]),"")</f>
        <v/>
      </c>
    </row>
    <row r="238" spans="1:10" x14ac:dyDescent="0.2">
      <c r="A238" s="97" t="str">
        <f>IF(LoanIsGood,IF(ROW()-ROW(tblLoan[[#Headers],[PMT NO]])&gt;ScheduledNumberOfPayments,"",ROW()-ROW(tblLoan[[#Headers],[PMT NO]])),"")</f>
        <v/>
      </c>
      <c r="B238" s="98" t="str">
        <f>IF(tblLoan[[#This Row],[PMT NO]]&lt;&gt;"",EOMONTH(LoanStartDate,ROW(tblLoan[[#This Row],[PMT NO]])-ROW(tblLoan[[#Headers],[PMT NO]])-2)+DAY(LoanStartDate),"")</f>
        <v/>
      </c>
      <c r="C238" s="101" t="str">
        <f>IF(tblLoan[[#This Row],[PMT NO]]&lt;&gt;"",IF(ROW()-ROW(tblLoan[[#Headers],[BEGINNING BALANCE]])=1,LoanAmount,INDEX(tblLoan[ENDING BALANCE],ROW()-ROW(tblLoan[[#Headers],[BEGINNING BALANCE]])-1)),"")</f>
        <v/>
      </c>
      <c r="D238" s="101" t="str">
        <f>IF(tblLoan[[#This Row],[PMT NO]]&lt;&gt;"",ScheduledPayment,"")</f>
        <v/>
      </c>
      <c r="E238" s="101" t="str">
        <f>IF(tblLoan[[#This Row],[PMT NO]]&lt;&gt;"",IF(tblLoan[[#This Row],[SCHEDULED PAYMENT]]+ExtraPayments&lt;tblLoan[[#This Row],[BEGINNING BALANCE]],ExtraPayments,IF(tblLoan[[#This Row],[BEGINNING BALANCE]]-tblLoan[[#This Row],[SCHEDULED PAYMENT]]&gt;0,tblLoan[[#This Row],[BEGINNING BALANCE]]-tblLoan[[#This Row],[SCHEDULED PAYMENT]],0)),"")</f>
        <v/>
      </c>
      <c r="F238" s="101" t="str">
        <f>IF(tblLoan[[#This Row],[PMT NO]]&lt;&gt;"",IF(tblLoan[[#This Row],[SCHEDULED PAYMENT]]+tblLoan[[#This Row],[EXTRA PAYMENT]]&lt;=tblLoan[[#This Row],[BEGINNING BALANCE]],tblLoan[[#This Row],[SCHEDULED PAYMENT]]+tblLoan[[#This Row],[EXTRA PAYMENT]],tblLoan[[#This Row],[BEGINNING BALANCE]]),"")</f>
        <v/>
      </c>
      <c r="G238" s="101" t="str">
        <f>IF(tblLoan[[#This Row],[PMT NO]]&lt;&gt;"",tblLoan[[#This Row],[TOTAL PAYMENT]]-tblLoan[[#This Row],[INTEREST]],"")</f>
        <v/>
      </c>
      <c r="H238" s="101" t="str">
        <f>IF(tblLoan[[#This Row],[PMT NO]]&lt;&gt;"",tblLoan[[#This Row],[BEGINNING BALANCE]]*(InterestRate/PaymentsPerYear),"")</f>
        <v/>
      </c>
      <c r="I238" s="101" t="str">
        <f>IF(tblLoan[[#This Row],[PMT NO]]&lt;&gt;"",IF(tblLoan[[#This Row],[SCHEDULED PAYMENT]]+tblLoan[[#This Row],[EXTRA PAYMENT]]&lt;=tblLoan[[#This Row],[BEGINNING BALANCE]],tblLoan[[#This Row],[BEGINNING BALANCE]]-tblLoan[[#This Row],[PRINCIPAL]],0),"")</f>
        <v/>
      </c>
      <c r="J238" s="101" t="str">
        <f>IF(tblLoan[[#This Row],[PMT NO]]&lt;&gt;"",SUM(INDEX(tblLoan[INTEREST],1,1):tblLoan[[#This Row],[INTEREST]]),"")</f>
        <v/>
      </c>
    </row>
    <row r="239" spans="1:10" x14ac:dyDescent="0.2">
      <c r="A239" s="97" t="str">
        <f>IF(LoanIsGood,IF(ROW()-ROW(tblLoan[[#Headers],[PMT NO]])&gt;ScheduledNumberOfPayments,"",ROW()-ROW(tblLoan[[#Headers],[PMT NO]])),"")</f>
        <v/>
      </c>
      <c r="B239" s="98" t="str">
        <f>IF(tblLoan[[#This Row],[PMT NO]]&lt;&gt;"",EOMONTH(LoanStartDate,ROW(tblLoan[[#This Row],[PMT NO]])-ROW(tblLoan[[#Headers],[PMT NO]])-2)+DAY(LoanStartDate),"")</f>
        <v/>
      </c>
      <c r="C239" s="101" t="str">
        <f>IF(tblLoan[[#This Row],[PMT NO]]&lt;&gt;"",IF(ROW()-ROW(tblLoan[[#Headers],[BEGINNING BALANCE]])=1,LoanAmount,INDEX(tblLoan[ENDING BALANCE],ROW()-ROW(tblLoan[[#Headers],[BEGINNING BALANCE]])-1)),"")</f>
        <v/>
      </c>
      <c r="D239" s="101" t="str">
        <f>IF(tblLoan[[#This Row],[PMT NO]]&lt;&gt;"",ScheduledPayment,"")</f>
        <v/>
      </c>
      <c r="E239" s="101" t="str">
        <f>IF(tblLoan[[#This Row],[PMT NO]]&lt;&gt;"",IF(tblLoan[[#This Row],[SCHEDULED PAYMENT]]+ExtraPayments&lt;tblLoan[[#This Row],[BEGINNING BALANCE]],ExtraPayments,IF(tblLoan[[#This Row],[BEGINNING BALANCE]]-tblLoan[[#This Row],[SCHEDULED PAYMENT]]&gt;0,tblLoan[[#This Row],[BEGINNING BALANCE]]-tblLoan[[#This Row],[SCHEDULED PAYMENT]],0)),"")</f>
        <v/>
      </c>
      <c r="F239" s="101" t="str">
        <f>IF(tblLoan[[#This Row],[PMT NO]]&lt;&gt;"",IF(tblLoan[[#This Row],[SCHEDULED PAYMENT]]+tblLoan[[#This Row],[EXTRA PAYMENT]]&lt;=tblLoan[[#This Row],[BEGINNING BALANCE]],tblLoan[[#This Row],[SCHEDULED PAYMENT]]+tblLoan[[#This Row],[EXTRA PAYMENT]],tblLoan[[#This Row],[BEGINNING BALANCE]]),"")</f>
        <v/>
      </c>
      <c r="G239" s="101" t="str">
        <f>IF(tblLoan[[#This Row],[PMT NO]]&lt;&gt;"",tblLoan[[#This Row],[TOTAL PAYMENT]]-tblLoan[[#This Row],[INTEREST]],"")</f>
        <v/>
      </c>
      <c r="H239" s="101" t="str">
        <f>IF(tblLoan[[#This Row],[PMT NO]]&lt;&gt;"",tblLoan[[#This Row],[BEGINNING BALANCE]]*(InterestRate/PaymentsPerYear),"")</f>
        <v/>
      </c>
      <c r="I239" s="101" t="str">
        <f>IF(tblLoan[[#This Row],[PMT NO]]&lt;&gt;"",IF(tblLoan[[#This Row],[SCHEDULED PAYMENT]]+tblLoan[[#This Row],[EXTRA PAYMENT]]&lt;=tblLoan[[#This Row],[BEGINNING BALANCE]],tblLoan[[#This Row],[BEGINNING BALANCE]]-tblLoan[[#This Row],[PRINCIPAL]],0),"")</f>
        <v/>
      </c>
      <c r="J239" s="101" t="str">
        <f>IF(tblLoan[[#This Row],[PMT NO]]&lt;&gt;"",SUM(INDEX(tblLoan[INTEREST],1,1):tblLoan[[#This Row],[INTEREST]]),"")</f>
        <v/>
      </c>
    </row>
    <row r="240" spans="1:10" x14ac:dyDescent="0.2">
      <c r="A240" s="97" t="str">
        <f>IF(LoanIsGood,IF(ROW()-ROW(tblLoan[[#Headers],[PMT NO]])&gt;ScheduledNumberOfPayments,"",ROW()-ROW(tblLoan[[#Headers],[PMT NO]])),"")</f>
        <v/>
      </c>
      <c r="B240" s="98" t="str">
        <f>IF(tblLoan[[#This Row],[PMT NO]]&lt;&gt;"",EOMONTH(LoanStartDate,ROW(tblLoan[[#This Row],[PMT NO]])-ROW(tblLoan[[#Headers],[PMT NO]])-2)+DAY(LoanStartDate),"")</f>
        <v/>
      </c>
      <c r="C240" s="101" t="str">
        <f>IF(tblLoan[[#This Row],[PMT NO]]&lt;&gt;"",IF(ROW()-ROW(tblLoan[[#Headers],[BEGINNING BALANCE]])=1,LoanAmount,INDEX(tblLoan[ENDING BALANCE],ROW()-ROW(tblLoan[[#Headers],[BEGINNING BALANCE]])-1)),"")</f>
        <v/>
      </c>
      <c r="D240" s="101" t="str">
        <f>IF(tblLoan[[#This Row],[PMT NO]]&lt;&gt;"",ScheduledPayment,"")</f>
        <v/>
      </c>
      <c r="E240" s="101" t="str">
        <f>IF(tblLoan[[#This Row],[PMT NO]]&lt;&gt;"",IF(tblLoan[[#This Row],[SCHEDULED PAYMENT]]+ExtraPayments&lt;tblLoan[[#This Row],[BEGINNING BALANCE]],ExtraPayments,IF(tblLoan[[#This Row],[BEGINNING BALANCE]]-tblLoan[[#This Row],[SCHEDULED PAYMENT]]&gt;0,tblLoan[[#This Row],[BEGINNING BALANCE]]-tblLoan[[#This Row],[SCHEDULED PAYMENT]],0)),"")</f>
        <v/>
      </c>
      <c r="F240" s="101" t="str">
        <f>IF(tblLoan[[#This Row],[PMT NO]]&lt;&gt;"",IF(tblLoan[[#This Row],[SCHEDULED PAYMENT]]+tblLoan[[#This Row],[EXTRA PAYMENT]]&lt;=tblLoan[[#This Row],[BEGINNING BALANCE]],tblLoan[[#This Row],[SCHEDULED PAYMENT]]+tblLoan[[#This Row],[EXTRA PAYMENT]],tblLoan[[#This Row],[BEGINNING BALANCE]]),"")</f>
        <v/>
      </c>
      <c r="G240" s="101" t="str">
        <f>IF(tblLoan[[#This Row],[PMT NO]]&lt;&gt;"",tblLoan[[#This Row],[TOTAL PAYMENT]]-tblLoan[[#This Row],[INTEREST]],"")</f>
        <v/>
      </c>
      <c r="H240" s="101" t="str">
        <f>IF(tblLoan[[#This Row],[PMT NO]]&lt;&gt;"",tblLoan[[#This Row],[BEGINNING BALANCE]]*(InterestRate/PaymentsPerYear),"")</f>
        <v/>
      </c>
      <c r="I240" s="101" t="str">
        <f>IF(tblLoan[[#This Row],[PMT NO]]&lt;&gt;"",IF(tblLoan[[#This Row],[SCHEDULED PAYMENT]]+tblLoan[[#This Row],[EXTRA PAYMENT]]&lt;=tblLoan[[#This Row],[BEGINNING BALANCE]],tblLoan[[#This Row],[BEGINNING BALANCE]]-tblLoan[[#This Row],[PRINCIPAL]],0),"")</f>
        <v/>
      </c>
      <c r="J240" s="101" t="str">
        <f>IF(tblLoan[[#This Row],[PMT NO]]&lt;&gt;"",SUM(INDEX(tblLoan[INTEREST],1,1):tblLoan[[#This Row],[INTEREST]]),"")</f>
        <v/>
      </c>
    </row>
    <row r="241" spans="1:10" x14ac:dyDescent="0.2">
      <c r="A241" s="97" t="str">
        <f>IF(LoanIsGood,IF(ROW()-ROW(tblLoan[[#Headers],[PMT NO]])&gt;ScheduledNumberOfPayments,"",ROW()-ROW(tblLoan[[#Headers],[PMT NO]])),"")</f>
        <v/>
      </c>
      <c r="B241" s="98" t="str">
        <f>IF(tblLoan[[#This Row],[PMT NO]]&lt;&gt;"",EOMONTH(LoanStartDate,ROW(tblLoan[[#This Row],[PMT NO]])-ROW(tblLoan[[#Headers],[PMT NO]])-2)+DAY(LoanStartDate),"")</f>
        <v/>
      </c>
      <c r="C241" s="101" t="str">
        <f>IF(tblLoan[[#This Row],[PMT NO]]&lt;&gt;"",IF(ROW()-ROW(tblLoan[[#Headers],[BEGINNING BALANCE]])=1,LoanAmount,INDEX(tblLoan[ENDING BALANCE],ROW()-ROW(tblLoan[[#Headers],[BEGINNING BALANCE]])-1)),"")</f>
        <v/>
      </c>
      <c r="D241" s="101" t="str">
        <f>IF(tblLoan[[#This Row],[PMT NO]]&lt;&gt;"",ScheduledPayment,"")</f>
        <v/>
      </c>
      <c r="E241" s="101" t="str">
        <f>IF(tblLoan[[#This Row],[PMT NO]]&lt;&gt;"",IF(tblLoan[[#This Row],[SCHEDULED PAYMENT]]+ExtraPayments&lt;tblLoan[[#This Row],[BEGINNING BALANCE]],ExtraPayments,IF(tblLoan[[#This Row],[BEGINNING BALANCE]]-tblLoan[[#This Row],[SCHEDULED PAYMENT]]&gt;0,tblLoan[[#This Row],[BEGINNING BALANCE]]-tblLoan[[#This Row],[SCHEDULED PAYMENT]],0)),"")</f>
        <v/>
      </c>
      <c r="F241" s="101" t="str">
        <f>IF(tblLoan[[#This Row],[PMT NO]]&lt;&gt;"",IF(tblLoan[[#This Row],[SCHEDULED PAYMENT]]+tblLoan[[#This Row],[EXTRA PAYMENT]]&lt;=tblLoan[[#This Row],[BEGINNING BALANCE]],tblLoan[[#This Row],[SCHEDULED PAYMENT]]+tblLoan[[#This Row],[EXTRA PAYMENT]],tblLoan[[#This Row],[BEGINNING BALANCE]]),"")</f>
        <v/>
      </c>
      <c r="G241" s="101" t="str">
        <f>IF(tblLoan[[#This Row],[PMT NO]]&lt;&gt;"",tblLoan[[#This Row],[TOTAL PAYMENT]]-tblLoan[[#This Row],[INTEREST]],"")</f>
        <v/>
      </c>
      <c r="H241" s="101" t="str">
        <f>IF(tblLoan[[#This Row],[PMT NO]]&lt;&gt;"",tblLoan[[#This Row],[BEGINNING BALANCE]]*(InterestRate/PaymentsPerYear),"")</f>
        <v/>
      </c>
      <c r="I241" s="101" t="str">
        <f>IF(tblLoan[[#This Row],[PMT NO]]&lt;&gt;"",IF(tblLoan[[#This Row],[SCHEDULED PAYMENT]]+tblLoan[[#This Row],[EXTRA PAYMENT]]&lt;=tblLoan[[#This Row],[BEGINNING BALANCE]],tblLoan[[#This Row],[BEGINNING BALANCE]]-tblLoan[[#This Row],[PRINCIPAL]],0),"")</f>
        <v/>
      </c>
      <c r="J241" s="101" t="str">
        <f>IF(tblLoan[[#This Row],[PMT NO]]&lt;&gt;"",SUM(INDEX(tblLoan[INTEREST],1,1):tblLoan[[#This Row],[INTEREST]]),"")</f>
        <v/>
      </c>
    </row>
    <row r="242" spans="1:10" x14ac:dyDescent="0.2">
      <c r="A242" s="97" t="str">
        <f>IF(LoanIsGood,IF(ROW()-ROW(tblLoan[[#Headers],[PMT NO]])&gt;ScheduledNumberOfPayments,"",ROW()-ROW(tblLoan[[#Headers],[PMT NO]])),"")</f>
        <v/>
      </c>
      <c r="B242" s="98" t="str">
        <f>IF(tblLoan[[#This Row],[PMT NO]]&lt;&gt;"",EOMONTH(LoanStartDate,ROW(tblLoan[[#This Row],[PMT NO]])-ROW(tblLoan[[#Headers],[PMT NO]])-2)+DAY(LoanStartDate),"")</f>
        <v/>
      </c>
      <c r="C242" s="101" t="str">
        <f>IF(tblLoan[[#This Row],[PMT NO]]&lt;&gt;"",IF(ROW()-ROW(tblLoan[[#Headers],[BEGINNING BALANCE]])=1,LoanAmount,INDEX(tblLoan[ENDING BALANCE],ROW()-ROW(tblLoan[[#Headers],[BEGINNING BALANCE]])-1)),"")</f>
        <v/>
      </c>
      <c r="D242" s="101" t="str">
        <f>IF(tblLoan[[#This Row],[PMT NO]]&lt;&gt;"",ScheduledPayment,"")</f>
        <v/>
      </c>
      <c r="E242" s="101" t="str">
        <f>IF(tblLoan[[#This Row],[PMT NO]]&lt;&gt;"",IF(tblLoan[[#This Row],[SCHEDULED PAYMENT]]+ExtraPayments&lt;tblLoan[[#This Row],[BEGINNING BALANCE]],ExtraPayments,IF(tblLoan[[#This Row],[BEGINNING BALANCE]]-tblLoan[[#This Row],[SCHEDULED PAYMENT]]&gt;0,tblLoan[[#This Row],[BEGINNING BALANCE]]-tblLoan[[#This Row],[SCHEDULED PAYMENT]],0)),"")</f>
        <v/>
      </c>
      <c r="F242" s="101" t="str">
        <f>IF(tblLoan[[#This Row],[PMT NO]]&lt;&gt;"",IF(tblLoan[[#This Row],[SCHEDULED PAYMENT]]+tblLoan[[#This Row],[EXTRA PAYMENT]]&lt;=tblLoan[[#This Row],[BEGINNING BALANCE]],tblLoan[[#This Row],[SCHEDULED PAYMENT]]+tblLoan[[#This Row],[EXTRA PAYMENT]],tblLoan[[#This Row],[BEGINNING BALANCE]]),"")</f>
        <v/>
      </c>
      <c r="G242" s="101" t="str">
        <f>IF(tblLoan[[#This Row],[PMT NO]]&lt;&gt;"",tblLoan[[#This Row],[TOTAL PAYMENT]]-tblLoan[[#This Row],[INTEREST]],"")</f>
        <v/>
      </c>
      <c r="H242" s="101" t="str">
        <f>IF(tblLoan[[#This Row],[PMT NO]]&lt;&gt;"",tblLoan[[#This Row],[BEGINNING BALANCE]]*(InterestRate/PaymentsPerYear),"")</f>
        <v/>
      </c>
      <c r="I242" s="101" t="str">
        <f>IF(tblLoan[[#This Row],[PMT NO]]&lt;&gt;"",IF(tblLoan[[#This Row],[SCHEDULED PAYMENT]]+tblLoan[[#This Row],[EXTRA PAYMENT]]&lt;=tblLoan[[#This Row],[BEGINNING BALANCE]],tblLoan[[#This Row],[BEGINNING BALANCE]]-tblLoan[[#This Row],[PRINCIPAL]],0),"")</f>
        <v/>
      </c>
      <c r="J242" s="101" t="str">
        <f>IF(tblLoan[[#This Row],[PMT NO]]&lt;&gt;"",SUM(INDEX(tblLoan[INTEREST],1,1):tblLoan[[#This Row],[INTEREST]]),"")</f>
        <v/>
      </c>
    </row>
    <row r="243" spans="1:10" x14ac:dyDescent="0.2">
      <c r="A243" s="97" t="str">
        <f>IF(LoanIsGood,IF(ROW()-ROW(tblLoan[[#Headers],[PMT NO]])&gt;ScheduledNumberOfPayments,"",ROW()-ROW(tblLoan[[#Headers],[PMT NO]])),"")</f>
        <v/>
      </c>
      <c r="B243" s="98" t="str">
        <f>IF(tblLoan[[#This Row],[PMT NO]]&lt;&gt;"",EOMONTH(LoanStartDate,ROW(tblLoan[[#This Row],[PMT NO]])-ROW(tblLoan[[#Headers],[PMT NO]])-2)+DAY(LoanStartDate),"")</f>
        <v/>
      </c>
      <c r="C243" s="101" t="str">
        <f>IF(tblLoan[[#This Row],[PMT NO]]&lt;&gt;"",IF(ROW()-ROW(tblLoan[[#Headers],[BEGINNING BALANCE]])=1,LoanAmount,INDEX(tblLoan[ENDING BALANCE],ROW()-ROW(tblLoan[[#Headers],[BEGINNING BALANCE]])-1)),"")</f>
        <v/>
      </c>
      <c r="D243" s="101" t="str">
        <f>IF(tblLoan[[#This Row],[PMT NO]]&lt;&gt;"",ScheduledPayment,"")</f>
        <v/>
      </c>
      <c r="E243" s="101" t="str">
        <f>IF(tblLoan[[#This Row],[PMT NO]]&lt;&gt;"",IF(tblLoan[[#This Row],[SCHEDULED PAYMENT]]+ExtraPayments&lt;tblLoan[[#This Row],[BEGINNING BALANCE]],ExtraPayments,IF(tblLoan[[#This Row],[BEGINNING BALANCE]]-tblLoan[[#This Row],[SCHEDULED PAYMENT]]&gt;0,tblLoan[[#This Row],[BEGINNING BALANCE]]-tblLoan[[#This Row],[SCHEDULED PAYMENT]],0)),"")</f>
        <v/>
      </c>
      <c r="F243" s="101" t="str">
        <f>IF(tblLoan[[#This Row],[PMT NO]]&lt;&gt;"",IF(tblLoan[[#This Row],[SCHEDULED PAYMENT]]+tblLoan[[#This Row],[EXTRA PAYMENT]]&lt;=tblLoan[[#This Row],[BEGINNING BALANCE]],tblLoan[[#This Row],[SCHEDULED PAYMENT]]+tblLoan[[#This Row],[EXTRA PAYMENT]],tblLoan[[#This Row],[BEGINNING BALANCE]]),"")</f>
        <v/>
      </c>
      <c r="G243" s="101" t="str">
        <f>IF(tblLoan[[#This Row],[PMT NO]]&lt;&gt;"",tblLoan[[#This Row],[TOTAL PAYMENT]]-tblLoan[[#This Row],[INTEREST]],"")</f>
        <v/>
      </c>
      <c r="H243" s="101" t="str">
        <f>IF(tblLoan[[#This Row],[PMT NO]]&lt;&gt;"",tblLoan[[#This Row],[BEGINNING BALANCE]]*(InterestRate/PaymentsPerYear),"")</f>
        <v/>
      </c>
      <c r="I243" s="101" t="str">
        <f>IF(tblLoan[[#This Row],[PMT NO]]&lt;&gt;"",IF(tblLoan[[#This Row],[SCHEDULED PAYMENT]]+tblLoan[[#This Row],[EXTRA PAYMENT]]&lt;=tblLoan[[#This Row],[BEGINNING BALANCE]],tblLoan[[#This Row],[BEGINNING BALANCE]]-tblLoan[[#This Row],[PRINCIPAL]],0),"")</f>
        <v/>
      </c>
      <c r="J243" s="101" t="str">
        <f>IF(tblLoan[[#This Row],[PMT NO]]&lt;&gt;"",SUM(INDEX(tblLoan[INTEREST],1,1):tblLoan[[#This Row],[INTEREST]]),"")</f>
        <v/>
      </c>
    </row>
    <row r="244" spans="1:10" x14ac:dyDescent="0.2">
      <c r="A244" s="97" t="str">
        <f>IF(LoanIsGood,IF(ROW()-ROW(tblLoan[[#Headers],[PMT NO]])&gt;ScheduledNumberOfPayments,"",ROW()-ROW(tblLoan[[#Headers],[PMT NO]])),"")</f>
        <v/>
      </c>
      <c r="B244" s="98" t="str">
        <f>IF(tblLoan[[#This Row],[PMT NO]]&lt;&gt;"",EOMONTH(LoanStartDate,ROW(tblLoan[[#This Row],[PMT NO]])-ROW(tblLoan[[#Headers],[PMT NO]])-2)+DAY(LoanStartDate),"")</f>
        <v/>
      </c>
      <c r="C244" s="101" t="str">
        <f>IF(tblLoan[[#This Row],[PMT NO]]&lt;&gt;"",IF(ROW()-ROW(tblLoan[[#Headers],[BEGINNING BALANCE]])=1,LoanAmount,INDEX(tblLoan[ENDING BALANCE],ROW()-ROW(tblLoan[[#Headers],[BEGINNING BALANCE]])-1)),"")</f>
        <v/>
      </c>
      <c r="D244" s="101" t="str">
        <f>IF(tblLoan[[#This Row],[PMT NO]]&lt;&gt;"",ScheduledPayment,"")</f>
        <v/>
      </c>
      <c r="E244" s="101" t="str">
        <f>IF(tblLoan[[#This Row],[PMT NO]]&lt;&gt;"",IF(tblLoan[[#This Row],[SCHEDULED PAYMENT]]+ExtraPayments&lt;tblLoan[[#This Row],[BEGINNING BALANCE]],ExtraPayments,IF(tblLoan[[#This Row],[BEGINNING BALANCE]]-tblLoan[[#This Row],[SCHEDULED PAYMENT]]&gt;0,tblLoan[[#This Row],[BEGINNING BALANCE]]-tblLoan[[#This Row],[SCHEDULED PAYMENT]],0)),"")</f>
        <v/>
      </c>
      <c r="F244" s="101" t="str">
        <f>IF(tblLoan[[#This Row],[PMT NO]]&lt;&gt;"",IF(tblLoan[[#This Row],[SCHEDULED PAYMENT]]+tblLoan[[#This Row],[EXTRA PAYMENT]]&lt;=tblLoan[[#This Row],[BEGINNING BALANCE]],tblLoan[[#This Row],[SCHEDULED PAYMENT]]+tblLoan[[#This Row],[EXTRA PAYMENT]],tblLoan[[#This Row],[BEGINNING BALANCE]]),"")</f>
        <v/>
      </c>
      <c r="G244" s="101" t="str">
        <f>IF(tblLoan[[#This Row],[PMT NO]]&lt;&gt;"",tblLoan[[#This Row],[TOTAL PAYMENT]]-tblLoan[[#This Row],[INTEREST]],"")</f>
        <v/>
      </c>
      <c r="H244" s="101" t="str">
        <f>IF(tblLoan[[#This Row],[PMT NO]]&lt;&gt;"",tblLoan[[#This Row],[BEGINNING BALANCE]]*(InterestRate/PaymentsPerYear),"")</f>
        <v/>
      </c>
      <c r="I244" s="101" t="str">
        <f>IF(tblLoan[[#This Row],[PMT NO]]&lt;&gt;"",IF(tblLoan[[#This Row],[SCHEDULED PAYMENT]]+tblLoan[[#This Row],[EXTRA PAYMENT]]&lt;=tblLoan[[#This Row],[BEGINNING BALANCE]],tblLoan[[#This Row],[BEGINNING BALANCE]]-tblLoan[[#This Row],[PRINCIPAL]],0),"")</f>
        <v/>
      </c>
      <c r="J244" s="101" t="str">
        <f>IF(tblLoan[[#This Row],[PMT NO]]&lt;&gt;"",SUM(INDEX(tblLoan[INTEREST],1,1):tblLoan[[#This Row],[INTEREST]]),"")</f>
        <v/>
      </c>
    </row>
    <row r="245" spans="1:10" x14ac:dyDescent="0.2">
      <c r="A245" s="97" t="str">
        <f>IF(LoanIsGood,IF(ROW()-ROW(tblLoan[[#Headers],[PMT NO]])&gt;ScheduledNumberOfPayments,"",ROW()-ROW(tblLoan[[#Headers],[PMT NO]])),"")</f>
        <v/>
      </c>
      <c r="B245" s="98" t="str">
        <f>IF(tblLoan[[#This Row],[PMT NO]]&lt;&gt;"",EOMONTH(LoanStartDate,ROW(tblLoan[[#This Row],[PMT NO]])-ROW(tblLoan[[#Headers],[PMT NO]])-2)+DAY(LoanStartDate),"")</f>
        <v/>
      </c>
      <c r="C245" s="101" t="str">
        <f>IF(tblLoan[[#This Row],[PMT NO]]&lt;&gt;"",IF(ROW()-ROW(tblLoan[[#Headers],[BEGINNING BALANCE]])=1,LoanAmount,INDEX(tblLoan[ENDING BALANCE],ROW()-ROW(tblLoan[[#Headers],[BEGINNING BALANCE]])-1)),"")</f>
        <v/>
      </c>
      <c r="D245" s="101" t="str">
        <f>IF(tblLoan[[#This Row],[PMT NO]]&lt;&gt;"",ScheduledPayment,"")</f>
        <v/>
      </c>
      <c r="E245" s="101" t="str">
        <f>IF(tblLoan[[#This Row],[PMT NO]]&lt;&gt;"",IF(tblLoan[[#This Row],[SCHEDULED PAYMENT]]+ExtraPayments&lt;tblLoan[[#This Row],[BEGINNING BALANCE]],ExtraPayments,IF(tblLoan[[#This Row],[BEGINNING BALANCE]]-tblLoan[[#This Row],[SCHEDULED PAYMENT]]&gt;0,tblLoan[[#This Row],[BEGINNING BALANCE]]-tblLoan[[#This Row],[SCHEDULED PAYMENT]],0)),"")</f>
        <v/>
      </c>
      <c r="F245" s="101" t="str">
        <f>IF(tblLoan[[#This Row],[PMT NO]]&lt;&gt;"",IF(tblLoan[[#This Row],[SCHEDULED PAYMENT]]+tblLoan[[#This Row],[EXTRA PAYMENT]]&lt;=tblLoan[[#This Row],[BEGINNING BALANCE]],tblLoan[[#This Row],[SCHEDULED PAYMENT]]+tblLoan[[#This Row],[EXTRA PAYMENT]],tblLoan[[#This Row],[BEGINNING BALANCE]]),"")</f>
        <v/>
      </c>
      <c r="G245" s="101" t="str">
        <f>IF(tblLoan[[#This Row],[PMT NO]]&lt;&gt;"",tblLoan[[#This Row],[TOTAL PAYMENT]]-tblLoan[[#This Row],[INTEREST]],"")</f>
        <v/>
      </c>
      <c r="H245" s="101" t="str">
        <f>IF(tblLoan[[#This Row],[PMT NO]]&lt;&gt;"",tblLoan[[#This Row],[BEGINNING BALANCE]]*(InterestRate/PaymentsPerYear),"")</f>
        <v/>
      </c>
      <c r="I245" s="101" t="str">
        <f>IF(tblLoan[[#This Row],[PMT NO]]&lt;&gt;"",IF(tblLoan[[#This Row],[SCHEDULED PAYMENT]]+tblLoan[[#This Row],[EXTRA PAYMENT]]&lt;=tblLoan[[#This Row],[BEGINNING BALANCE]],tblLoan[[#This Row],[BEGINNING BALANCE]]-tblLoan[[#This Row],[PRINCIPAL]],0),"")</f>
        <v/>
      </c>
      <c r="J245" s="101" t="str">
        <f>IF(tblLoan[[#This Row],[PMT NO]]&lt;&gt;"",SUM(INDEX(tblLoan[INTEREST],1,1):tblLoan[[#This Row],[INTEREST]]),"")</f>
        <v/>
      </c>
    </row>
    <row r="246" spans="1:10" x14ac:dyDescent="0.2">
      <c r="A246" s="97" t="str">
        <f>IF(LoanIsGood,IF(ROW()-ROW(tblLoan[[#Headers],[PMT NO]])&gt;ScheduledNumberOfPayments,"",ROW()-ROW(tblLoan[[#Headers],[PMT NO]])),"")</f>
        <v/>
      </c>
      <c r="B246" s="98" t="str">
        <f>IF(tblLoan[[#This Row],[PMT NO]]&lt;&gt;"",EOMONTH(LoanStartDate,ROW(tblLoan[[#This Row],[PMT NO]])-ROW(tblLoan[[#Headers],[PMT NO]])-2)+DAY(LoanStartDate),"")</f>
        <v/>
      </c>
      <c r="C246" s="101" t="str">
        <f>IF(tblLoan[[#This Row],[PMT NO]]&lt;&gt;"",IF(ROW()-ROW(tblLoan[[#Headers],[BEGINNING BALANCE]])=1,LoanAmount,INDEX(tblLoan[ENDING BALANCE],ROW()-ROW(tblLoan[[#Headers],[BEGINNING BALANCE]])-1)),"")</f>
        <v/>
      </c>
      <c r="D246" s="101" t="str">
        <f>IF(tblLoan[[#This Row],[PMT NO]]&lt;&gt;"",ScheduledPayment,"")</f>
        <v/>
      </c>
      <c r="E246" s="101" t="str">
        <f>IF(tblLoan[[#This Row],[PMT NO]]&lt;&gt;"",IF(tblLoan[[#This Row],[SCHEDULED PAYMENT]]+ExtraPayments&lt;tblLoan[[#This Row],[BEGINNING BALANCE]],ExtraPayments,IF(tblLoan[[#This Row],[BEGINNING BALANCE]]-tblLoan[[#This Row],[SCHEDULED PAYMENT]]&gt;0,tblLoan[[#This Row],[BEGINNING BALANCE]]-tblLoan[[#This Row],[SCHEDULED PAYMENT]],0)),"")</f>
        <v/>
      </c>
      <c r="F246" s="101" t="str">
        <f>IF(tblLoan[[#This Row],[PMT NO]]&lt;&gt;"",IF(tblLoan[[#This Row],[SCHEDULED PAYMENT]]+tblLoan[[#This Row],[EXTRA PAYMENT]]&lt;=tblLoan[[#This Row],[BEGINNING BALANCE]],tblLoan[[#This Row],[SCHEDULED PAYMENT]]+tblLoan[[#This Row],[EXTRA PAYMENT]],tblLoan[[#This Row],[BEGINNING BALANCE]]),"")</f>
        <v/>
      </c>
      <c r="G246" s="101" t="str">
        <f>IF(tblLoan[[#This Row],[PMT NO]]&lt;&gt;"",tblLoan[[#This Row],[TOTAL PAYMENT]]-tblLoan[[#This Row],[INTEREST]],"")</f>
        <v/>
      </c>
      <c r="H246" s="101" t="str">
        <f>IF(tblLoan[[#This Row],[PMT NO]]&lt;&gt;"",tblLoan[[#This Row],[BEGINNING BALANCE]]*(InterestRate/PaymentsPerYear),"")</f>
        <v/>
      </c>
      <c r="I246" s="101" t="str">
        <f>IF(tblLoan[[#This Row],[PMT NO]]&lt;&gt;"",IF(tblLoan[[#This Row],[SCHEDULED PAYMENT]]+tblLoan[[#This Row],[EXTRA PAYMENT]]&lt;=tblLoan[[#This Row],[BEGINNING BALANCE]],tblLoan[[#This Row],[BEGINNING BALANCE]]-tblLoan[[#This Row],[PRINCIPAL]],0),"")</f>
        <v/>
      </c>
      <c r="J246" s="101" t="str">
        <f>IF(tblLoan[[#This Row],[PMT NO]]&lt;&gt;"",SUM(INDEX(tblLoan[INTEREST],1,1):tblLoan[[#This Row],[INTEREST]]),"")</f>
        <v/>
      </c>
    </row>
    <row r="247" spans="1:10" x14ac:dyDescent="0.2">
      <c r="A247" s="97" t="str">
        <f>IF(LoanIsGood,IF(ROW()-ROW(tblLoan[[#Headers],[PMT NO]])&gt;ScheduledNumberOfPayments,"",ROW()-ROW(tblLoan[[#Headers],[PMT NO]])),"")</f>
        <v/>
      </c>
      <c r="B247" s="98" t="str">
        <f>IF(tblLoan[[#This Row],[PMT NO]]&lt;&gt;"",EOMONTH(LoanStartDate,ROW(tblLoan[[#This Row],[PMT NO]])-ROW(tblLoan[[#Headers],[PMT NO]])-2)+DAY(LoanStartDate),"")</f>
        <v/>
      </c>
      <c r="C247" s="101" t="str">
        <f>IF(tblLoan[[#This Row],[PMT NO]]&lt;&gt;"",IF(ROW()-ROW(tblLoan[[#Headers],[BEGINNING BALANCE]])=1,LoanAmount,INDEX(tblLoan[ENDING BALANCE],ROW()-ROW(tblLoan[[#Headers],[BEGINNING BALANCE]])-1)),"")</f>
        <v/>
      </c>
      <c r="D247" s="101" t="str">
        <f>IF(tblLoan[[#This Row],[PMT NO]]&lt;&gt;"",ScheduledPayment,"")</f>
        <v/>
      </c>
      <c r="E247" s="101" t="str">
        <f>IF(tblLoan[[#This Row],[PMT NO]]&lt;&gt;"",IF(tblLoan[[#This Row],[SCHEDULED PAYMENT]]+ExtraPayments&lt;tblLoan[[#This Row],[BEGINNING BALANCE]],ExtraPayments,IF(tblLoan[[#This Row],[BEGINNING BALANCE]]-tblLoan[[#This Row],[SCHEDULED PAYMENT]]&gt;0,tblLoan[[#This Row],[BEGINNING BALANCE]]-tblLoan[[#This Row],[SCHEDULED PAYMENT]],0)),"")</f>
        <v/>
      </c>
      <c r="F247" s="101" t="str">
        <f>IF(tblLoan[[#This Row],[PMT NO]]&lt;&gt;"",IF(tblLoan[[#This Row],[SCHEDULED PAYMENT]]+tblLoan[[#This Row],[EXTRA PAYMENT]]&lt;=tblLoan[[#This Row],[BEGINNING BALANCE]],tblLoan[[#This Row],[SCHEDULED PAYMENT]]+tblLoan[[#This Row],[EXTRA PAYMENT]],tblLoan[[#This Row],[BEGINNING BALANCE]]),"")</f>
        <v/>
      </c>
      <c r="G247" s="101" t="str">
        <f>IF(tblLoan[[#This Row],[PMT NO]]&lt;&gt;"",tblLoan[[#This Row],[TOTAL PAYMENT]]-tblLoan[[#This Row],[INTEREST]],"")</f>
        <v/>
      </c>
      <c r="H247" s="101" t="str">
        <f>IF(tblLoan[[#This Row],[PMT NO]]&lt;&gt;"",tblLoan[[#This Row],[BEGINNING BALANCE]]*(InterestRate/PaymentsPerYear),"")</f>
        <v/>
      </c>
      <c r="I247" s="101" t="str">
        <f>IF(tblLoan[[#This Row],[PMT NO]]&lt;&gt;"",IF(tblLoan[[#This Row],[SCHEDULED PAYMENT]]+tblLoan[[#This Row],[EXTRA PAYMENT]]&lt;=tblLoan[[#This Row],[BEGINNING BALANCE]],tblLoan[[#This Row],[BEGINNING BALANCE]]-tblLoan[[#This Row],[PRINCIPAL]],0),"")</f>
        <v/>
      </c>
      <c r="J247" s="101" t="str">
        <f>IF(tblLoan[[#This Row],[PMT NO]]&lt;&gt;"",SUM(INDEX(tblLoan[INTEREST],1,1):tblLoan[[#This Row],[INTEREST]]),"")</f>
        <v/>
      </c>
    </row>
    <row r="248" spans="1:10" x14ac:dyDescent="0.2">
      <c r="A248" s="97" t="str">
        <f>IF(LoanIsGood,IF(ROW()-ROW(tblLoan[[#Headers],[PMT NO]])&gt;ScheduledNumberOfPayments,"",ROW()-ROW(tblLoan[[#Headers],[PMT NO]])),"")</f>
        <v/>
      </c>
      <c r="B248" s="98" t="str">
        <f>IF(tblLoan[[#This Row],[PMT NO]]&lt;&gt;"",EOMONTH(LoanStartDate,ROW(tblLoan[[#This Row],[PMT NO]])-ROW(tblLoan[[#Headers],[PMT NO]])-2)+DAY(LoanStartDate),"")</f>
        <v/>
      </c>
      <c r="C248" s="101" t="str">
        <f>IF(tblLoan[[#This Row],[PMT NO]]&lt;&gt;"",IF(ROW()-ROW(tblLoan[[#Headers],[BEGINNING BALANCE]])=1,LoanAmount,INDEX(tblLoan[ENDING BALANCE],ROW()-ROW(tblLoan[[#Headers],[BEGINNING BALANCE]])-1)),"")</f>
        <v/>
      </c>
      <c r="D248" s="101" t="str">
        <f>IF(tblLoan[[#This Row],[PMT NO]]&lt;&gt;"",ScheduledPayment,"")</f>
        <v/>
      </c>
      <c r="E248" s="101" t="str">
        <f>IF(tblLoan[[#This Row],[PMT NO]]&lt;&gt;"",IF(tblLoan[[#This Row],[SCHEDULED PAYMENT]]+ExtraPayments&lt;tblLoan[[#This Row],[BEGINNING BALANCE]],ExtraPayments,IF(tblLoan[[#This Row],[BEGINNING BALANCE]]-tblLoan[[#This Row],[SCHEDULED PAYMENT]]&gt;0,tblLoan[[#This Row],[BEGINNING BALANCE]]-tblLoan[[#This Row],[SCHEDULED PAYMENT]],0)),"")</f>
        <v/>
      </c>
      <c r="F248" s="101" t="str">
        <f>IF(tblLoan[[#This Row],[PMT NO]]&lt;&gt;"",IF(tblLoan[[#This Row],[SCHEDULED PAYMENT]]+tblLoan[[#This Row],[EXTRA PAYMENT]]&lt;=tblLoan[[#This Row],[BEGINNING BALANCE]],tblLoan[[#This Row],[SCHEDULED PAYMENT]]+tblLoan[[#This Row],[EXTRA PAYMENT]],tblLoan[[#This Row],[BEGINNING BALANCE]]),"")</f>
        <v/>
      </c>
      <c r="G248" s="101" t="str">
        <f>IF(tblLoan[[#This Row],[PMT NO]]&lt;&gt;"",tblLoan[[#This Row],[TOTAL PAYMENT]]-tblLoan[[#This Row],[INTEREST]],"")</f>
        <v/>
      </c>
      <c r="H248" s="101" t="str">
        <f>IF(tblLoan[[#This Row],[PMT NO]]&lt;&gt;"",tblLoan[[#This Row],[BEGINNING BALANCE]]*(InterestRate/PaymentsPerYear),"")</f>
        <v/>
      </c>
      <c r="I248" s="101" t="str">
        <f>IF(tblLoan[[#This Row],[PMT NO]]&lt;&gt;"",IF(tblLoan[[#This Row],[SCHEDULED PAYMENT]]+tblLoan[[#This Row],[EXTRA PAYMENT]]&lt;=tblLoan[[#This Row],[BEGINNING BALANCE]],tblLoan[[#This Row],[BEGINNING BALANCE]]-tblLoan[[#This Row],[PRINCIPAL]],0),"")</f>
        <v/>
      </c>
      <c r="J248" s="101" t="str">
        <f>IF(tblLoan[[#This Row],[PMT NO]]&lt;&gt;"",SUM(INDEX(tblLoan[INTEREST],1,1):tblLoan[[#This Row],[INTEREST]]),"")</f>
        <v/>
      </c>
    </row>
    <row r="249" spans="1:10" x14ac:dyDescent="0.2">
      <c r="A249" s="97" t="str">
        <f>IF(LoanIsGood,IF(ROW()-ROW(tblLoan[[#Headers],[PMT NO]])&gt;ScheduledNumberOfPayments,"",ROW()-ROW(tblLoan[[#Headers],[PMT NO]])),"")</f>
        <v/>
      </c>
      <c r="B249" s="98" t="str">
        <f>IF(tblLoan[[#This Row],[PMT NO]]&lt;&gt;"",EOMONTH(LoanStartDate,ROW(tblLoan[[#This Row],[PMT NO]])-ROW(tblLoan[[#Headers],[PMT NO]])-2)+DAY(LoanStartDate),"")</f>
        <v/>
      </c>
      <c r="C249" s="101" t="str">
        <f>IF(tblLoan[[#This Row],[PMT NO]]&lt;&gt;"",IF(ROW()-ROW(tblLoan[[#Headers],[BEGINNING BALANCE]])=1,LoanAmount,INDEX(tblLoan[ENDING BALANCE],ROW()-ROW(tblLoan[[#Headers],[BEGINNING BALANCE]])-1)),"")</f>
        <v/>
      </c>
      <c r="D249" s="101" t="str">
        <f>IF(tblLoan[[#This Row],[PMT NO]]&lt;&gt;"",ScheduledPayment,"")</f>
        <v/>
      </c>
      <c r="E249" s="101" t="str">
        <f>IF(tblLoan[[#This Row],[PMT NO]]&lt;&gt;"",IF(tblLoan[[#This Row],[SCHEDULED PAYMENT]]+ExtraPayments&lt;tblLoan[[#This Row],[BEGINNING BALANCE]],ExtraPayments,IF(tblLoan[[#This Row],[BEGINNING BALANCE]]-tblLoan[[#This Row],[SCHEDULED PAYMENT]]&gt;0,tblLoan[[#This Row],[BEGINNING BALANCE]]-tblLoan[[#This Row],[SCHEDULED PAYMENT]],0)),"")</f>
        <v/>
      </c>
      <c r="F249" s="101" t="str">
        <f>IF(tblLoan[[#This Row],[PMT NO]]&lt;&gt;"",IF(tblLoan[[#This Row],[SCHEDULED PAYMENT]]+tblLoan[[#This Row],[EXTRA PAYMENT]]&lt;=tblLoan[[#This Row],[BEGINNING BALANCE]],tblLoan[[#This Row],[SCHEDULED PAYMENT]]+tblLoan[[#This Row],[EXTRA PAYMENT]],tblLoan[[#This Row],[BEGINNING BALANCE]]),"")</f>
        <v/>
      </c>
      <c r="G249" s="101" t="str">
        <f>IF(tblLoan[[#This Row],[PMT NO]]&lt;&gt;"",tblLoan[[#This Row],[TOTAL PAYMENT]]-tblLoan[[#This Row],[INTEREST]],"")</f>
        <v/>
      </c>
      <c r="H249" s="101" t="str">
        <f>IF(tblLoan[[#This Row],[PMT NO]]&lt;&gt;"",tblLoan[[#This Row],[BEGINNING BALANCE]]*(InterestRate/PaymentsPerYear),"")</f>
        <v/>
      </c>
      <c r="I249" s="101" t="str">
        <f>IF(tblLoan[[#This Row],[PMT NO]]&lt;&gt;"",IF(tblLoan[[#This Row],[SCHEDULED PAYMENT]]+tblLoan[[#This Row],[EXTRA PAYMENT]]&lt;=tblLoan[[#This Row],[BEGINNING BALANCE]],tblLoan[[#This Row],[BEGINNING BALANCE]]-tblLoan[[#This Row],[PRINCIPAL]],0),"")</f>
        <v/>
      </c>
      <c r="J249" s="101" t="str">
        <f>IF(tblLoan[[#This Row],[PMT NO]]&lt;&gt;"",SUM(INDEX(tblLoan[INTEREST],1,1):tblLoan[[#This Row],[INTEREST]]),"")</f>
        <v/>
      </c>
    </row>
    <row r="250" spans="1:10" x14ac:dyDescent="0.2">
      <c r="A250" s="97" t="str">
        <f>IF(LoanIsGood,IF(ROW()-ROW(tblLoan[[#Headers],[PMT NO]])&gt;ScheduledNumberOfPayments,"",ROW()-ROW(tblLoan[[#Headers],[PMT NO]])),"")</f>
        <v/>
      </c>
      <c r="B250" s="98" t="str">
        <f>IF(tblLoan[[#This Row],[PMT NO]]&lt;&gt;"",EOMONTH(LoanStartDate,ROW(tblLoan[[#This Row],[PMT NO]])-ROW(tblLoan[[#Headers],[PMT NO]])-2)+DAY(LoanStartDate),"")</f>
        <v/>
      </c>
      <c r="C250" s="101" t="str">
        <f>IF(tblLoan[[#This Row],[PMT NO]]&lt;&gt;"",IF(ROW()-ROW(tblLoan[[#Headers],[BEGINNING BALANCE]])=1,LoanAmount,INDEX(tblLoan[ENDING BALANCE],ROW()-ROW(tblLoan[[#Headers],[BEGINNING BALANCE]])-1)),"")</f>
        <v/>
      </c>
      <c r="D250" s="101" t="str">
        <f>IF(tblLoan[[#This Row],[PMT NO]]&lt;&gt;"",ScheduledPayment,"")</f>
        <v/>
      </c>
      <c r="E250" s="101" t="str">
        <f>IF(tblLoan[[#This Row],[PMT NO]]&lt;&gt;"",IF(tblLoan[[#This Row],[SCHEDULED PAYMENT]]+ExtraPayments&lt;tblLoan[[#This Row],[BEGINNING BALANCE]],ExtraPayments,IF(tblLoan[[#This Row],[BEGINNING BALANCE]]-tblLoan[[#This Row],[SCHEDULED PAYMENT]]&gt;0,tblLoan[[#This Row],[BEGINNING BALANCE]]-tblLoan[[#This Row],[SCHEDULED PAYMENT]],0)),"")</f>
        <v/>
      </c>
      <c r="F250" s="101" t="str">
        <f>IF(tblLoan[[#This Row],[PMT NO]]&lt;&gt;"",IF(tblLoan[[#This Row],[SCHEDULED PAYMENT]]+tblLoan[[#This Row],[EXTRA PAYMENT]]&lt;=tblLoan[[#This Row],[BEGINNING BALANCE]],tblLoan[[#This Row],[SCHEDULED PAYMENT]]+tblLoan[[#This Row],[EXTRA PAYMENT]],tblLoan[[#This Row],[BEGINNING BALANCE]]),"")</f>
        <v/>
      </c>
      <c r="G250" s="101" t="str">
        <f>IF(tblLoan[[#This Row],[PMT NO]]&lt;&gt;"",tblLoan[[#This Row],[TOTAL PAYMENT]]-tblLoan[[#This Row],[INTEREST]],"")</f>
        <v/>
      </c>
      <c r="H250" s="101" t="str">
        <f>IF(tblLoan[[#This Row],[PMT NO]]&lt;&gt;"",tblLoan[[#This Row],[BEGINNING BALANCE]]*(InterestRate/PaymentsPerYear),"")</f>
        <v/>
      </c>
      <c r="I250" s="101" t="str">
        <f>IF(tblLoan[[#This Row],[PMT NO]]&lt;&gt;"",IF(tblLoan[[#This Row],[SCHEDULED PAYMENT]]+tblLoan[[#This Row],[EXTRA PAYMENT]]&lt;=tblLoan[[#This Row],[BEGINNING BALANCE]],tblLoan[[#This Row],[BEGINNING BALANCE]]-tblLoan[[#This Row],[PRINCIPAL]],0),"")</f>
        <v/>
      </c>
      <c r="J250" s="101" t="str">
        <f>IF(tblLoan[[#This Row],[PMT NO]]&lt;&gt;"",SUM(INDEX(tblLoan[INTEREST],1,1):tblLoan[[#This Row],[INTEREST]]),"")</f>
        <v/>
      </c>
    </row>
    <row r="251" spans="1:10" x14ac:dyDescent="0.2">
      <c r="A251" s="97" t="str">
        <f>IF(LoanIsGood,IF(ROW()-ROW(tblLoan[[#Headers],[PMT NO]])&gt;ScheduledNumberOfPayments,"",ROW()-ROW(tblLoan[[#Headers],[PMT NO]])),"")</f>
        <v/>
      </c>
      <c r="B251" s="98" t="str">
        <f>IF(tblLoan[[#This Row],[PMT NO]]&lt;&gt;"",EOMONTH(LoanStartDate,ROW(tblLoan[[#This Row],[PMT NO]])-ROW(tblLoan[[#Headers],[PMT NO]])-2)+DAY(LoanStartDate),"")</f>
        <v/>
      </c>
      <c r="C251" s="101" t="str">
        <f>IF(tblLoan[[#This Row],[PMT NO]]&lt;&gt;"",IF(ROW()-ROW(tblLoan[[#Headers],[BEGINNING BALANCE]])=1,LoanAmount,INDEX(tblLoan[ENDING BALANCE],ROW()-ROW(tblLoan[[#Headers],[BEGINNING BALANCE]])-1)),"")</f>
        <v/>
      </c>
      <c r="D251" s="101" t="str">
        <f>IF(tblLoan[[#This Row],[PMT NO]]&lt;&gt;"",ScheduledPayment,"")</f>
        <v/>
      </c>
      <c r="E251" s="101" t="str">
        <f>IF(tblLoan[[#This Row],[PMT NO]]&lt;&gt;"",IF(tblLoan[[#This Row],[SCHEDULED PAYMENT]]+ExtraPayments&lt;tblLoan[[#This Row],[BEGINNING BALANCE]],ExtraPayments,IF(tblLoan[[#This Row],[BEGINNING BALANCE]]-tblLoan[[#This Row],[SCHEDULED PAYMENT]]&gt;0,tblLoan[[#This Row],[BEGINNING BALANCE]]-tblLoan[[#This Row],[SCHEDULED PAYMENT]],0)),"")</f>
        <v/>
      </c>
      <c r="F251" s="101" t="str">
        <f>IF(tblLoan[[#This Row],[PMT NO]]&lt;&gt;"",IF(tblLoan[[#This Row],[SCHEDULED PAYMENT]]+tblLoan[[#This Row],[EXTRA PAYMENT]]&lt;=tblLoan[[#This Row],[BEGINNING BALANCE]],tblLoan[[#This Row],[SCHEDULED PAYMENT]]+tblLoan[[#This Row],[EXTRA PAYMENT]],tblLoan[[#This Row],[BEGINNING BALANCE]]),"")</f>
        <v/>
      </c>
      <c r="G251" s="101" t="str">
        <f>IF(tblLoan[[#This Row],[PMT NO]]&lt;&gt;"",tblLoan[[#This Row],[TOTAL PAYMENT]]-tblLoan[[#This Row],[INTEREST]],"")</f>
        <v/>
      </c>
      <c r="H251" s="101" t="str">
        <f>IF(tblLoan[[#This Row],[PMT NO]]&lt;&gt;"",tblLoan[[#This Row],[BEGINNING BALANCE]]*(InterestRate/PaymentsPerYear),"")</f>
        <v/>
      </c>
      <c r="I251" s="101" t="str">
        <f>IF(tblLoan[[#This Row],[PMT NO]]&lt;&gt;"",IF(tblLoan[[#This Row],[SCHEDULED PAYMENT]]+tblLoan[[#This Row],[EXTRA PAYMENT]]&lt;=tblLoan[[#This Row],[BEGINNING BALANCE]],tblLoan[[#This Row],[BEGINNING BALANCE]]-tblLoan[[#This Row],[PRINCIPAL]],0),"")</f>
        <v/>
      </c>
      <c r="J251" s="101" t="str">
        <f>IF(tblLoan[[#This Row],[PMT NO]]&lt;&gt;"",SUM(INDEX(tblLoan[INTEREST],1,1):tblLoan[[#This Row],[INTEREST]]),"")</f>
        <v/>
      </c>
    </row>
    <row r="252" spans="1:10" x14ac:dyDescent="0.2">
      <c r="A252" s="97" t="str">
        <f>IF(LoanIsGood,IF(ROW()-ROW(tblLoan[[#Headers],[PMT NO]])&gt;ScheduledNumberOfPayments,"",ROW()-ROW(tblLoan[[#Headers],[PMT NO]])),"")</f>
        <v/>
      </c>
      <c r="B252" s="98" t="str">
        <f>IF(tblLoan[[#This Row],[PMT NO]]&lt;&gt;"",EOMONTH(LoanStartDate,ROW(tblLoan[[#This Row],[PMT NO]])-ROW(tblLoan[[#Headers],[PMT NO]])-2)+DAY(LoanStartDate),"")</f>
        <v/>
      </c>
      <c r="C252" s="101" t="str">
        <f>IF(tblLoan[[#This Row],[PMT NO]]&lt;&gt;"",IF(ROW()-ROW(tblLoan[[#Headers],[BEGINNING BALANCE]])=1,LoanAmount,INDEX(tblLoan[ENDING BALANCE],ROW()-ROW(tblLoan[[#Headers],[BEGINNING BALANCE]])-1)),"")</f>
        <v/>
      </c>
      <c r="D252" s="101" t="str">
        <f>IF(tblLoan[[#This Row],[PMT NO]]&lt;&gt;"",ScheduledPayment,"")</f>
        <v/>
      </c>
      <c r="E252" s="101" t="str">
        <f>IF(tblLoan[[#This Row],[PMT NO]]&lt;&gt;"",IF(tblLoan[[#This Row],[SCHEDULED PAYMENT]]+ExtraPayments&lt;tblLoan[[#This Row],[BEGINNING BALANCE]],ExtraPayments,IF(tblLoan[[#This Row],[BEGINNING BALANCE]]-tblLoan[[#This Row],[SCHEDULED PAYMENT]]&gt;0,tblLoan[[#This Row],[BEGINNING BALANCE]]-tblLoan[[#This Row],[SCHEDULED PAYMENT]],0)),"")</f>
        <v/>
      </c>
      <c r="F252" s="101" t="str">
        <f>IF(tblLoan[[#This Row],[PMT NO]]&lt;&gt;"",IF(tblLoan[[#This Row],[SCHEDULED PAYMENT]]+tblLoan[[#This Row],[EXTRA PAYMENT]]&lt;=tblLoan[[#This Row],[BEGINNING BALANCE]],tblLoan[[#This Row],[SCHEDULED PAYMENT]]+tblLoan[[#This Row],[EXTRA PAYMENT]],tblLoan[[#This Row],[BEGINNING BALANCE]]),"")</f>
        <v/>
      </c>
      <c r="G252" s="101" t="str">
        <f>IF(tblLoan[[#This Row],[PMT NO]]&lt;&gt;"",tblLoan[[#This Row],[TOTAL PAYMENT]]-tblLoan[[#This Row],[INTEREST]],"")</f>
        <v/>
      </c>
      <c r="H252" s="101" t="str">
        <f>IF(tblLoan[[#This Row],[PMT NO]]&lt;&gt;"",tblLoan[[#This Row],[BEGINNING BALANCE]]*(InterestRate/PaymentsPerYear),"")</f>
        <v/>
      </c>
      <c r="I252" s="101" t="str">
        <f>IF(tblLoan[[#This Row],[PMT NO]]&lt;&gt;"",IF(tblLoan[[#This Row],[SCHEDULED PAYMENT]]+tblLoan[[#This Row],[EXTRA PAYMENT]]&lt;=tblLoan[[#This Row],[BEGINNING BALANCE]],tblLoan[[#This Row],[BEGINNING BALANCE]]-tblLoan[[#This Row],[PRINCIPAL]],0),"")</f>
        <v/>
      </c>
      <c r="J252" s="101" t="str">
        <f>IF(tblLoan[[#This Row],[PMT NO]]&lt;&gt;"",SUM(INDEX(tblLoan[INTEREST],1,1):tblLoan[[#This Row],[INTEREST]]),"")</f>
        <v/>
      </c>
    </row>
    <row r="253" spans="1:10" x14ac:dyDescent="0.2">
      <c r="A253" s="97" t="str">
        <f>IF(LoanIsGood,IF(ROW()-ROW(tblLoan[[#Headers],[PMT NO]])&gt;ScheduledNumberOfPayments,"",ROW()-ROW(tblLoan[[#Headers],[PMT NO]])),"")</f>
        <v/>
      </c>
      <c r="B253" s="98" t="str">
        <f>IF(tblLoan[[#This Row],[PMT NO]]&lt;&gt;"",EOMONTH(LoanStartDate,ROW(tblLoan[[#This Row],[PMT NO]])-ROW(tblLoan[[#Headers],[PMT NO]])-2)+DAY(LoanStartDate),"")</f>
        <v/>
      </c>
      <c r="C253" s="101" t="str">
        <f>IF(tblLoan[[#This Row],[PMT NO]]&lt;&gt;"",IF(ROW()-ROW(tblLoan[[#Headers],[BEGINNING BALANCE]])=1,LoanAmount,INDEX(tblLoan[ENDING BALANCE],ROW()-ROW(tblLoan[[#Headers],[BEGINNING BALANCE]])-1)),"")</f>
        <v/>
      </c>
      <c r="D253" s="101" t="str">
        <f>IF(tblLoan[[#This Row],[PMT NO]]&lt;&gt;"",ScheduledPayment,"")</f>
        <v/>
      </c>
      <c r="E253" s="101" t="str">
        <f>IF(tblLoan[[#This Row],[PMT NO]]&lt;&gt;"",IF(tblLoan[[#This Row],[SCHEDULED PAYMENT]]+ExtraPayments&lt;tblLoan[[#This Row],[BEGINNING BALANCE]],ExtraPayments,IF(tblLoan[[#This Row],[BEGINNING BALANCE]]-tblLoan[[#This Row],[SCHEDULED PAYMENT]]&gt;0,tblLoan[[#This Row],[BEGINNING BALANCE]]-tblLoan[[#This Row],[SCHEDULED PAYMENT]],0)),"")</f>
        <v/>
      </c>
      <c r="F253" s="101" t="str">
        <f>IF(tblLoan[[#This Row],[PMT NO]]&lt;&gt;"",IF(tblLoan[[#This Row],[SCHEDULED PAYMENT]]+tblLoan[[#This Row],[EXTRA PAYMENT]]&lt;=tblLoan[[#This Row],[BEGINNING BALANCE]],tblLoan[[#This Row],[SCHEDULED PAYMENT]]+tblLoan[[#This Row],[EXTRA PAYMENT]],tblLoan[[#This Row],[BEGINNING BALANCE]]),"")</f>
        <v/>
      </c>
      <c r="G253" s="101" t="str">
        <f>IF(tblLoan[[#This Row],[PMT NO]]&lt;&gt;"",tblLoan[[#This Row],[TOTAL PAYMENT]]-tblLoan[[#This Row],[INTEREST]],"")</f>
        <v/>
      </c>
      <c r="H253" s="101" t="str">
        <f>IF(tblLoan[[#This Row],[PMT NO]]&lt;&gt;"",tblLoan[[#This Row],[BEGINNING BALANCE]]*(InterestRate/PaymentsPerYear),"")</f>
        <v/>
      </c>
      <c r="I253" s="101" t="str">
        <f>IF(tblLoan[[#This Row],[PMT NO]]&lt;&gt;"",IF(tblLoan[[#This Row],[SCHEDULED PAYMENT]]+tblLoan[[#This Row],[EXTRA PAYMENT]]&lt;=tblLoan[[#This Row],[BEGINNING BALANCE]],tblLoan[[#This Row],[BEGINNING BALANCE]]-tblLoan[[#This Row],[PRINCIPAL]],0),"")</f>
        <v/>
      </c>
      <c r="J253" s="101" t="str">
        <f>IF(tblLoan[[#This Row],[PMT NO]]&lt;&gt;"",SUM(INDEX(tblLoan[INTEREST],1,1):tblLoan[[#This Row],[INTEREST]]),"")</f>
        <v/>
      </c>
    </row>
    <row r="254" spans="1:10" x14ac:dyDescent="0.2">
      <c r="A254" s="97" t="str">
        <f>IF(LoanIsGood,IF(ROW()-ROW(tblLoan[[#Headers],[PMT NO]])&gt;ScheduledNumberOfPayments,"",ROW()-ROW(tblLoan[[#Headers],[PMT NO]])),"")</f>
        <v/>
      </c>
      <c r="B254" s="98" t="str">
        <f>IF(tblLoan[[#This Row],[PMT NO]]&lt;&gt;"",EOMONTH(LoanStartDate,ROW(tblLoan[[#This Row],[PMT NO]])-ROW(tblLoan[[#Headers],[PMT NO]])-2)+DAY(LoanStartDate),"")</f>
        <v/>
      </c>
      <c r="C254" s="101" t="str">
        <f>IF(tblLoan[[#This Row],[PMT NO]]&lt;&gt;"",IF(ROW()-ROW(tblLoan[[#Headers],[BEGINNING BALANCE]])=1,LoanAmount,INDEX(tblLoan[ENDING BALANCE],ROW()-ROW(tblLoan[[#Headers],[BEGINNING BALANCE]])-1)),"")</f>
        <v/>
      </c>
      <c r="D254" s="101" t="str">
        <f>IF(tblLoan[[#This Row],[PMT NO]]&lt;&gt;"",ScheduledPayment,"")</f>
        <v/>
      </c>
      <c r="E254" s="101" t="str">
        <f>IF(tblLoan[[#This Row],[PMT NO]]&lt;&gt;"",IF(tblLoan[[#This Row],[SCHEDULED PAYMENT]]+ExtraPayments&lt;tblLoan[[#This Row],[BEGINNING BALANCE]],ExtraPayments,IF(tblLoan[[#This Row],[BEGINNING BALANCE]]-tblLoan[[#This Row],[SCHEDULED PAYMENT]]&gt;0,tblLoan[[#This Row],[BEGINNING BALANCE]]-tblLoan[[#This Row],[SCHEDULED PAYMENT]],0)),"")</f>
        <v/>
      </c>
      <c r="F254" s="101" t="str">
        <f>IF(tblLoan[[#This Row],[PMT NO]]&lt;&gt;"",IF(tblLoan[[#This Row],[SCHEDULED PAYMENT]]+tblLoan[[#This Row],[EXTRA PAYMENT]]&lt;=tblLoan[[#This Row],[BEGINNING BALANCE]],tblLoan[[#This Row],[SCHEDULED PAYMENT]]+tblLoan[[#This Row],[EXTRA PAYMENT]],tblLoan[[#This Row],[BEGINNING BALANCE]]),"")</f>
        <v/>
      </c>
      <c r="G254" s="101" t="str">
        <f>IF(tblLoan[[#This Row],[PMT NO]]&lt;&gt;"",tblLoan[[#This Row],[TOTAL PAYMENT]]-tblLoan[[#This Row],[INTEREST]],"")</f>
        <v/>
      </c>
      <c r="H254" s="101" t="str">
        <f>IF(tblLoan[[#This Row],[PMT NO]]&lt;&gt;"",tblLoan[[#This Row],[BEGINNING BALANCE]]*(InterestRate/PaymentsPerYear),"")</f>
        <v/>
      </c>
      <c r="I254" s="101" t="str">
        <f>IF(tblLoan[[#This Row],[PMT NO]]&lt;&gt;"",IF(tblLoan[[#This Row],[SCHEDULED PAYMENT]]+tblLoan[[#This Row],[EXTRA PAYMENT]]&lt;=tblLoan[[#This Row],[BEGINNING BALANCE]],tblLoan[[#This Row],[BEGINNING BALANCE]]-tblLoan[[#This Row],[PRINCIPAL]],0),"")</f>
        <v/>
      </c>
      <c r="J254" s="101" t="str">
        <f>IF(tblLoan[[#This Row],[PMT NO]]&lt;&gt;"",SUM(INDEX(tblLoan[INTEREST],1,1):tblLoan[[#This Row],[INTEREST]]),"")</f>
        <v/>
      </c>
    </row>
    <row r="255" spans="1:10" x14ac:dyDescent="0.2">
      <c r="A255" s="97" t="str">
        <f>IF(LoanIsGood,IF(ROW()-ROW(tblLoan[[#Headers],[PMT NO]])&gt;ScheduledNumberOfPayments,"",ROW()-ROW(tblLoan[[#Headers],[PMT NO]])),"")</f>
        <v/>
      </c>
      <c r="B255" s="98" t="str">
        <f>IF(tblLoan[[#This Row],[PMT NO]]&lt;&gt;"",EOMONTH(LoanStartDate,ROW(tblLoan[[#This Row],[PMT NO]])-ROW(tblLoan[[#Headers],[PMT NO]])-2)+DAY(LoanStartDate),"")</f>
        <v/>
      </c>
      <c r="C255" s="101" t="str">
        <f>IF(tblLoan[[#This Row],[PMT NO]]&lt;&gt;"",IF(ROW()-ROW(tblLoan[[#Headers],[BEGINNING BALANCE]])=1,LoanAmount,INDEX(tblLoan[ENDING BALANCE],ROW()-ROW(tblLoan[[#Headers],[BEGINNING BALANCE]])-1)),"")</f>
        <v/>
      </c>
      <c r="D255" s="101" t="str">
        <f>IF(tblLoan[[#This Row],[PMT NO]]&lt;&gt;"",ScheduledPayment,"")</f>
        <v/>
      </c>
      <c r="E255" s="101" t="str">
        <f>IF(tblLoan[[#This Row],[PMT NO]]&lt;&gt;"",IF(tblLoan[[#This Row],[SCHEDULED PAYMENT]]+ExtraPayments&lt;tblLoan[[#This Row],[BEGINNING BALANCE]],ExtraPayments,IF(tblLoan[[#This Row],[BEGINNING BALANCE]]-tblLoan[[#This Row],[SCHEDULED PAYMENT]]&gt;0,tblLoan[[#This Row],[BEGINNING BALANCE]]-tblLoan[[#This Row],[SCHEDULED PAYMENT]],0)),"")</f>
        <v/>
      </c>
      <c r="F255" s="101" t="str">
        <f>IF(tblLoan[[#This Row],[PMT NO]]&lt;&gt;"",IF(tblLoan[[#This Row],[SCHEDULED PAYMENT]]+tblLoan[[#This Row],[EXTRA PAYMENT]]&lt;=tblLoan[[#This Row],[BEGINNING BALANCE]],tblLoan[[#This Row],[SCHEDULED PAYMENT]]+tblLoan[[#This Row],[EXTRA PAYMENT]],tblLoan[[#This Row],[BEGINNING BALANCE]]),"")</f>
        <v/>
      </c>
      <c r="G255" s="101" t="str">
        <f>IF(tblLoan[[#This Row],[PMT NO]]&lt;&gt;"",tblLoan[[#This Row],[TOTAL PAYMENT]]-tblLoan[[#This Row],[INTEREST]],"")</f>
        <v/>
      </c>
      <c r="H255" s="101" t="str">
        <f>IF(tblLoan[[#This Row],[PMT NO]]&lt;&gt;"",tblLoan[[#This Row],[BEGINNING BALANCE]]*(InterestRate/PaymentsPerYear),"")</f>
        <v/>
      </c>
      <c r="I255" s="101" t="str">
        <f>IF(tblLoan[[#This Row],[PMT NO]]&lt;&gt;"",IF(tblLoan[[#This Row],[SCHEDULED PAYMENT]]+tblLoan[[#This Row],[EXTRA PAYMENT]]&lt;=tblLoan[[#This Row],[BEGINNING BALANCE]],tblLoan[[#This Row],[BEGINNING BALANCE]]-tblLoan[[#This Row],[PRINCIPAL]],0),"")</f>
        <v/>
      </c>
      <c r="J255" s="101" t="str">
        <f>IF(tblLoan[[#This Row],[PMT NO]]&lt;&gt;"",SUM(INDEX(tblLoan[INTEREST],1,1):tblLoan[[#This Row],[INTEREST]]),"")</f>
        <v/>
      </c>
    </row>
    <row r="256" spans="1:10" x14ac:dyDescent="0.2">
      <c r="A256" s="97" t="str">
        <f>IF(LoanIsGood,IF(ROW()-ROW(tblLoan[[#Headers],[PMT NO]])&gt;ScheduledNumberOfPayments,"",ROW()-ROW(tblLoan[[#Headers],[PMT NO]])),"")</f>
        <v/>
      </c>
      <c r="B256" s="98" t="str">
        <f>IF(tblLoan[[#This Row],[PMT NO]]&lt;&gt;"",EOMONTH(LoanStartDate,ROW(tblLoan[[#This Row],[PMT NO]])-ROW(tblLoan[[#Headers],[PMT NO]])-2)+DAY(LoanStartDate),"")</f>
        <v/>
      </c>
      <c r="C256" s="101" t="str">
        <f>IF(tblLoan[[#This Row],[PMT NO]]&lt;&gt;"",IF(ROW()-ROW(tblLoan[[#Headers],[BEGINNING BALANCE]])=1,LoanAmount,INDEX(tblLoan[ENDING BALANCE],ROW()-ROW(tblLoan[[#Headers],[BEGINNING BALANCE]])-1)),"")</f>
        <v/>
      </c>
      <c r="D256" s="101" t="str">
        <f>IF(tblLoan[[#This Row],[PMT NO]]&lt;&gt;"",ScheduledPayment,"")</f>
        <v/>
      </c>
      <c r="E256" s="101" t="str">
        <f>IF(tblLoan[[#This Row],[PMT NO]]&lt;&gt;"",IF(tblLoan[[#This Row],[SCHEDULED PAYMENT]]+ExtraPayments&lt;tblLoan[[#This Row],[BEGINNING BALANCE]],ExtraPayments,IF(tblLoan[[#This Row],[BEGINNING BALANCE]]-tblLoan[[#This Row],[SCHEDULED PAYMENT]]&gt;0,tblLoan[[#This Row],[BEGINNING BALANCE]]-tblLoan[[#This Row],[SCHEDULED PAYMENT]],0)),"")</f>
        <v/>
      </c>
      <c r="F256" s="101" t="str">
        <f>IF(tblLoan[[#This Row],[PMT NO]]&lt;&gt;"",IF(tblLoan[[#This Row],[SCHEDULED PAYMENT]]+tblLoan[[#This Row],[EXTRA PAYMENT]]&lt;=tblLoan[[#This Row],[BEGINNING BALANCE]],tblLoan[[#This Row],[SCHEDULED PAYMENT]]+tblLoan[[#This Row],[EXTRA PAYMENT]],tblLoan[[#This Row],[BEGINNING BALANCE]]),"")</f>
        <v/>
      </c>
      <c r="G256" s="101" t="str">
        <f>IF(tblLoan[[#This Row],[PMT NO]]&lt;&gt;"",tblLoan[[#This Row],[TOTAL PAYMENT]]-tblLoan[[#This Row],[INTEREST]],"")</f>
        <v/>
      </c>
      <c r="H256" s="101" t="str">
        <f>IF(tblLoan[[#This Row],[PMT NO]]&lt;&gt;"",tblLoan[[#This Row],[BEGINNING BALANCE]]*(InterestRate/PaymentsPerYear),"")</f>
        <v/>
      </c>
      <c r="I256" s="101" t="str">
        <f>IF(tblLoan[[#This Row],[PMT NO]]&lt;&gt;"",IF(tblLoan[[#This Row],[SCHEDULED PAYMENT]]+tblLoan[[#This Row],[EXTRA PAYMENT]]&lt;=tblLoan[[#This Row],[BEGINNING BALANCE]],tblLoan[[#This Row],[BEGINNING BALANCE]]-tblLoan[[#This Row],[PRINCIPAL]],0),"")</f>
        <v/>
      </c>
      <c r="J256" s="101" t="str">
        <f>IF(tblLoan[[#This Row],[PMT NO]]&lt;&gt;"",SUM(INDEX(tblLoan[INTEREST],1,1):tblLoan[[#This Row],[INTEREST]]),"")</f>
        <v/>
      </c>
    </row>
    <row r="257" spans="1:10" x14ac:dyDescent="0.2">
      <c r="A257" s="97" t="str">
        <f>IF(LoanIsGood,IF(ROW()-ROW(tblLoan[[#Headers],[PMT NO]])&gt;ScheduledNumberOfPayments,"",ROW()-ROW(tblLoan[[#Headers],[PMT NO]])),"")</f>
        <v/>
      </c>
      <c r="B257" s="98" t="str">
        <f>IF(tblLoan[[#This Row],[PMT NO]]&lt;&gt;"",EOMONTH(LoanStartDate,ROW(tblLoan[[#This Row],[PMT NO]])-ROW(tblLoan[[#Headers],[PMT NO]])-2)+DAY(LoanStartDate),"")</f>
        <v/>
      </c>
      <c r="C257" s="101" t="str">
        <f>IF(tblLoan[[#This Row],[PMT NO]]&lt;&gt;"",IF(ROW()-ROW(tblLoan[[#Headers],[BEGINNING BALANCE]])=1,LoanAmount,INDEX(tblLoan[ENDING BALANCE],ROW()-ROW(tblLoan[[#Headers],[BEGINNING BALANCE]])-1)),"")</f>
        <v/>
      </c>
      <c r="D257" s="101" t="str">
        <f>IF(tblLoan[[#This Row],[PMT NO]]&lt;&gt;"",ScheduledPayment,"")</f>
        <v/>
      </c>
      <c r="E257" s="101" t="str">
        <f>IF(tblLoan[[#This Row],[PMT NO]]&lt;&gt;"",IF(tblLoan[[#This Row],[SCHEDULED PAYMENT]]+ExtraPayments&lt;tblLoan[[#This Row],[BEGINNING BALANCE]],ExtraPayments,IF(tblLoan[[#This Row],[BEGINNING BALANCE]]-tblLoan[[#This Row],[SCHEDULED PAYMENT]]&gt;0,tblLoan[[#This Row],[BEGINNING BALANCE]]-tblLoan[[#This Row],[SCHEDULED PAYMENT]],0)),"")</f>
        <v/>
      </c>
      <c r="F257" s="101" t="str">
        <f>IF(tblLoan[[#This Row],[PMT NO]]&lt;&gt;"",IF(tblLoan[[#This Row],[SCHEDULED PAYMENT]]+tblLoan[[#This Row],[EXTRA PAYMENT]]&lt;=tblLoan[[#This Row],[BEGINNING BALANCE]],tblLoan[[#This Row],[SCHEDULED PAYMENT]]+tblLoan[[#This Row],[EXTRA PAYMENT]],tblLoan[[#This Row],[BEGINNING BALANCE]]),"")</f>
        <v/>
      </c>
      <c r="G257" s="101" t="str">
        <f>IF(tblLoan[[#This Row],[PMT NO]]&lt;&gt;"",tblLoan[[#This Row],[TOTAL PAYMENT]]-tblLoan[[#This Row],[INTEREST]],"")</f>
        <v/>
      </c>
      <c r="H257" s="101" t="str">
        <f>IF(tblLoan[[#This Row],[PMT NO]]&lt;&gt;"",tblLoan[[#This Row],[BEGINNING BALANCE]]*(InterestRate/PaymentsPerYear),"")</f>
        <v/>
      </c>
      <c r="I257" s="101" t="str">
        <f>IF(tblLoan[[#This Row],[PMT NO]]&lt;&gt;"",IF(tblLoan[[#This Row],[SCHEDULED PAYMENT]]+tblLoan[[#This Row],[EXTRA PAYMENT]]&lt;=tblLoan[[#This Row],[BEGINNING BALANCE]],tblLoan[[#This Row],[BEGINNING BALANCE]]-tblLoan[[#This Row],[PRINCIPAL]],0),"")</f>
        <v/>
      </c>
      <c r="J257" s="101" t="str">
        <f>IF(tblLoan[[#This Row],[PMT NO]]&lt;&gt;"",SUM(INDEX(tblLoan[INTEREST],1,1):tblLoan[[#This Row],[INTEREST]]),"")</f>
        <v/>
      </c>
    </row>
    <row r="258" spans="1:10" x14ac:dyDescent="0.2">
      <c r="A258" s="97" t="str">
        <f>IF(LoanIsGood,IF(ROW()-ROW(tblLoan[[#Headers],[PMT NO]])&gt;ScheduledNumberOfPayments,"",ROW()-ROW(tblLoan[[#Headers],[PMT NO]])),"")</f>
        <v/>
      </c>
      <c r="B258" s="98" t="str">
        <f>IF(tblLoan[[#This Row],[PMT NO]]&lt;&gt;"",EOMONTH(LoanStartDate,ROW(tblLoan[[#This Row],[PMT NO]])-ROW(tblLoan[[#Headers],[PMT NO]])-2)+DAY(LoanStartDate),"")</f>
        <v/>
      </c>
      <c r="C258" s="101" t="str">
        <f>IF(tblLoan[[#This Row],[PMT NO]]&lt;&gt;"",IF(ROW()-ROW(tblLoan[[#Headers],[BEGINNING BALANCE]])=1,LoanAmount,INDEX(tblLoan[ENDING BALANCE],ROW()-ROW(tblLoan[[#Headers],[BEGINNING BALANCE]])-1)),"")</f>
        <v/>
      </c>
      <c r="D258" s="101" t="str">
        <f>IF(tblLoan[[#This Row],[PMT NO]]&lt;&gt;"",ScheduledPayment,"")</f>
        <v/>
      </c>
      <c r="E258" s="101" t="str">
        <f>IF(tblLoan[[#This Row],[PMT NO]]&lt;&gt;"",IF(tblLoan[[#This Row],[SCHEDULED PAYMENT]]+ExtraPayments&lt;tblLoan[[#This Row],[BEGINNING BALANCE]],ExtraPayments,IF(tblLoan[[#This Row],[BEGINNING BALANCE]]-tblLoan[[#This Row],[SCHEDULED PAYMENT]]&gt;0,tblLoan[[#This Row],[BEGINNING BALANCE]]-tblLoan[[#This Row],[SCHEDULED PAYMENT]],0)),"")</f>
        <v/>
      </c>
      <c r="F258" s="101" t="str">
        <f>IF(tblLoan[[#This Row],[PMT NO]]&lt;&gt;"",IF(tblLoan[[#This Row],[SCHEDULED PAYMENT]]+tblLoan[[#This Row],[EXTRA PAYMENT]]&lt;=tblLoan[[#This Row],[BEGINNING BALANCE]],tblLoan[[#This Row],[SCHEDULED PAYMENT]]+tblLoan[[#This Row],[EXTRA PAYMENT]],tblLoan[[#This Row],[BEGINNING BALANCE]]),"")</f>
        <v/>
      </c>
      <c r="G258" s="101" t="str">
        <f>IF(tblLoan[[#This Row],[PMT NO]]&lt;&gt;"",tblLoan[[#This Row],[TOTAL PAYMENT]]-tblLoan[[#This Row],[INTEREST]],"")</f>
        <v/>
      </c>
      <c r="H258" s="101" t="str">
        <f>IF(tblLoan[[#This Row],[PMT NO]]&lt;&gt;"",tblLoan[[#This Row],[BEGINNING BALANCE]]*(InterestRate/PaymentsPerYear),"")</f>
        <v/>
      </c>
      <c r="I258" s="101" t="str">
        <f>IF(tblLoan[[#This Row],[PMT NO]]&lt;&gt;"",IF(tblLoan[[#This Row],[SCHEDULED PAYMENT]]+tblLoan[[#This Row],[EXTRA PAYMENT]]&lt;=tblLoan[[#This Row],[BEGINNING BALANCE]],tblLoan[[#This Row],[BEGINNING BALANCE]]-tblLoan[[#This Row],[PRINCIPAL]],0),"")</f>
        <v/>
      </c>
      <c r="J258" s="101" t="str">
        <f>IF(tblLoan[[#This Row],[PMT NO]]&lt;&gt;"",SUM(INDEX(tblLoan[INTEREST],1,1):tblLoan[[#This Row],[INTEREST]]),"")</f>
        <v/>
      </c>
    </row>
    <row r="259" spans="1:10" x14ac:dyDescent="0.2">
      <c r="A259" s="97" t="str">
        <f>IF(LoanIsGood,IF(ROW()-ROW(tblLoan[[#Headers],[PMT NO]])&gt;ScheduledNumberOfPayments,"",ROW()-ROW(tblLoan[[#Headers],[PMT NO]])),"")</f>
        <v/>
      </c>
      <c r="B259" s="98" t="str">
        <f>IF(tblLoan[[#This Row],[PMT NO]]&lt;&gt;"",EOMONTH(LoanStartDate,ROW(tblLoan[[#This Row],[PMT NO]])-ROW(tblLoan[[#Headers],[PMT NO]])-2)+DAY(LoanStartDate),"")</f>
        <v/>
      </c>
      <c r="C259" s="101" t="str">
        <f>IF(tblLoan[[#This Row],[PMT NO]]&lt;&gt;"",IF(ROW()-ROW(tblLoan[[#Headers],[BEGINNING BALANCE]])=1,LoanAmount,INDEX(tblLoan[ENDING BALANCE],ROW()-ROW(tblLoan[[#Headers],[BEGINNING BALANCE]])-1)),"")</f>
        <v/>
      </c>
      <c r="D259" s="101" t="str">
        <f>IF(tblLoan[[#This Row],[PMT NO]]&lt;&gt;"",ScheduledPayment,"")</f>
        <v/>
      </c>
      <c r="E259" s="101" t="str">
        <f>IF(tblLoan[[#This Row],[PMT NO]]&lt;&gt;"",IF(tblLoan[[#This Row],[SCHEDULED PAYMENT]]+ExtraPayments&lt;tblLoan[[#This Row],[BEGINNING BALANCE]],ExtraPayments,IF(tblLoan[[#This Row],[BEGINNING BALANCE]]-tblLoan[[#This Row],[SCHEDULED PAYMENT]]&gt;0,tblLoan[[#This Row],[BEGINNING BALANCE]]-tblLoan[[#This Row],[SCHEDULED PAYMENT]],0)),"")</f>
        <v/>
      </c>
      <c r="F259" s="101" t="str">
        <f>IF(tblLoan[[#This Row],[PMT NO]]&lt;&gt;"",IF(tblLoan[[#This Row],[SCHEDULED PAYMENT]]+tblLoan[[#This Row],[EXTRA PAYMENT]]&lt;=tblLoan[[#This Row],[BEGINNING BALANCE]],tblLoan[[#This Row],[SCHEDULED PAYMENT]]+tblLoan[[#This Row],[EXTRA PAYMENT]],tblLoan[[#This Row],[BEGINNING BALANCE]]),"")</f>
        <v/>
      </c>
      <c r="G259" s="101" t="str">
        <f>IF(tblLoan[[#This Row],[PMT NO]]&lt;&gt;"",tblLoan[[#This Row],[TOTAL PAYMENT]]-tblLoan[[#This Row],[INTEREST]],"")</f>
        <v/>
      </c>
      <c r="H259" s="101" t="str">
        <f>IF(tblLoan[[#This Row],[PMT NO]]&lt;&gt;"",tblLoan[[#This Row],[BEGINNING BALANCE]]*(InterestRate/PaymentsPerYear),"")</f>
        <v/>
      </c>
      <c r="I259" s="101" t="str">
        <f>IF(tblLoan[[#This Row],[PMT NO]]&lt;&gt;"",IF(tblLoan[[#This Row],[SCHEDULED PAYMENT]]+tblLoan[[#This Row],[EXTRA PAYMENT]]&lt;=tblLoan[[#This Row],[BEGINNING BALANCE]],tblLoan[[#This Row],[BEGINNING BALANCE]]-tblLoan[[#This Row],[PRINCIPAL]],0),"")</f>
        <v/>
      </c>
      <c r="J259" s="101" t="str">
        <f>IF(tblLoan[[#This Row],[PMT NO]]&lt;&gt;"",SUM(INDEX(tblLoan[INTEREST],1,1):tblLoan[[#This Row],[INTEREST]]),"")</f>
        <v/>
      </c>
    </row>
    <row r="260" spans="1:10" x14ac:dyDescent="0.2">
      <c r="A260" s="97" t="str">
        <f>IF(LoanIsGood,IF(ROW()-ROW(tblLoan[[#Headers],[PMT NO]])&gt;ScheduledNumberOfPayments,"",ROW()-ROW(tblLoan[[#Headers],[PMT NO]])),"")</f>
        <v/>
      </c>
      <c r="B260" s="98" t="str">
        <f>IF(tblLoan[[#This Row],[PMT NO]]&lt;&gt;"",EOMONTH(LoanStartDate,ROW(tblLoan[[#This Row],[PMT NO]])-ROW(tblLoan[[#Headers],[PMT NO]])-2)+DAY(LoanStartDate),"")</f>
        <v/>
      </c>
      <c r="C260" s="101" t="str">
        <f>IF(tblLoan[[#This Row],[PMT NO]]&lt;&gt;"",IF(ROW()-ROW(tblLoan[[#Headers],[BEGINNING BALANCE]])=1,LoanAmount,INDEX(tblLoan[ENDING BALANCE],ROW()-ROW(tblLoan[[#Headers],[BEGINNING BALANCE]])-1)),"")</f>
        <v/>
      </c>
      <c r="D260" s="101" t="str">
        <f>IF(tblLoan[[#This Row],[PMT NO]]&lt;&gt;"",ScheduledPayment,"")</f>
        <v/>
      </c>
      <c r="E260" s="101" t="str">
        <f>IF(tblLoan[[#This Row],[PMT NO]]&lt;&gt;"",IF(tblLoan[[#This Row],[SCHEDULED PAYMENT]]+ExtraPayments&lt;tblLoan[[#This Row],[BEGINNING BALANCE]],ExtraPayments,IF(tblLoan[[#This Row],[BEGINNING BALANCE]]-tblLoan[[#This Row],[SCHEDULED PAYMENT]]&gt;0,tblLoan[[#This Row],[BEGINNING BALANCE]]-tblLoan[[#This Row],[SCHEDULED PAYMENT]],0)),"")</f>
        <v/>
      </c>
      <c r="F260" s="101" t="str">
        <f>IF(tblLoan[[#This Row],[PMT NO]]&lt;&gt;"",IF(tblLoan[[#This Row],[SCHEDULED PAYMENT]]+tblLoan[[#This Row],[EXTRA PAYMENT]]&lt;=tblLoan[[#This Row],[BEGINNING BALANCE]],tblLoan[[#This Row],[SCHEDULED PAYMENT]]+tblLoan[[#This Row],[EXTRA PAYMENT]],tblLoan[[#This Row],[BEGINNING BALANCE]]),"")</f>
        <v/>
      </c>
      <c r="G260" s="101" t="str">
        <f>IF(tblLoan[[#This Row],[PMT NO]]&lt;&gt;"",tblLoan[[#This Row],[TOTAL PAYMENT]]-tblLoan[[#This Row],[INTEREST]],"")</f>
        <v/>
      </c>
      <c r="H260" s="101" t="str">
        <f>IF(tblLoan[[#This Row],[PMT NO]]&lt;&gt;"",tblLoan[[#This Row],[BEGINNING BALANCE]]*(InterestRate/PaymentsPerYear),"")</f>
        <v/>
      </c>
      <c r="I260" s="101" t="str">
        <f>IF(tblLoan[[#This Row],[PMT NO]]&lt;&gt;"",IF(tblLoan[[#This Row],[SCHEDULED PAYMENT]]+tblLoan[[#This Row],[EXTRA PAYMENT]]&lt;=tblLoan[[#This Row],[BEGINNING BALANCE]],tblLoan[[#This Row],[BEGINNING BALANCE]]-tblLoan[[#This Row],[PRINCIPAL]],0),"")</f>
        <v/>
      </c>
      <c r="J260" s="101" t="str">
        <f>IF(tblLoan[[#This Row],[PMT NO]]&lt;&gt;"",SUM(INDEX(tblLoan[INTEREST],1,1):tblLoan[[#This Row],[INTEREST]]),"")</f>
        <v/>
      </c>
    </row>
    <row r="261" spans="1:10" x14ac:dyDescent="0.2">
      <c r="A261" s="97" t="str">
        <f>IF(LoanIsGood,IF(ROW()-ROW(tblLoan[[#Headers],[PMT NO]])&gt;ScheduledNumberOfPayments,"",ROW()-ROW(tblLoan[[#Headers],[PMT NO]])),"")</f>
        <v/>
      </c>
      <c r="B261" s="98" t="str">
        <f>IF(tblLoan[[#This Row],[PMT NO]]&lt;&gt;"",EOMONTH(LoanStartDate,ROW(tblLoan[[#This Row],[PMT NO]])-ROW(tblLoan[[#Headers],[PMT NO]])-2)+DAY(LoanStartDate),"")</f>
        <v/>
      </c>
      <c r="C261" s="101" t="str">
        <f>IF(tblLoan[[#This Row],[PMT NO]]&lt;&gt;"",IF(ROW()-ROW(tblLoan[[#Headers],[BEGINNING BALANCE]])=1,LoanAmount,INDEX(tblLoan[ENDING BALANCE],ROW()-ROW(tblLoan[[#Headers],[BEGINNING BALANCE]])-1)),"")</f>
        <v/>
      </c>
      <c r="D261" s="101" t="str">
        <f>IF(tblLoan[[#This Row],[PMT NO]]&lt;&gt;"",ScheduledPayment,"")</f>
        <v/>
      </c>
      <c r="E261" s="101" t="str">
        <f>IF(tblLoan[[#This Row],[PMT NO]]&lt;&gt;"",IF(tblLoan[[#This Row],[SCHEDULED PAYMENT]]+ExtraPayments&lt;tblLoan[[#This Row],[BEGINNING BALANCE]],ExtraPayments,IF(tblLoan[[#This Row],[BEGINNING BALANCE]]-tblLoan[[#This Row],[SCHEDULED PAYMENT]]&gt;0,tblLoan[[#This Row],[BEGINNING BALANCE]]-tblLoan[[#This Row],[SCHEDULED PAYMENT]],0)),"")</f>
        <v/>
      </c>
      <c r="F261" s="101" t="str">
        <f>IF(tblLoan[[#This Row],[PMT NO]]&lt;&gt;"",IF(tblLoan[[#This Row],[SCHEDULED PAYMENT]]+tblLoan[[#This Row],[EXTRA PAYMENT]]&lt;=tblLoan[[#This Row],[BEGINNING BALANCE]],tblLoan[[#This Row],[SCHEDULED PAYMENT]]+tblLoan[[#This Row],[EXTRA PAYMENT]],tblLoan[[#This Row],[BEGINNING BALANCE]]),"")</f>
        <v/>
      </c>
      <c r="G261" s="101" t="str">
        <f>IF(tblLoan[[#This Row],[PMT NO]]&lt;&gt;"",tblLoan[[#This Row],[TOTAL PAYMENT]]-tblLoan[[#This Row],[INTEREST]],"")</f>
        <v/>
      </c>
      <c r="H261" s="101" t="str">
        <f>IF(tblLoan[[#This Row],[PMT NO]]&lt;&gt;"",tblLoan[[#This Row],[BEGINNING BALANCE]]*(InterestRate/PaymentsPerYear),"")</f>
        <v/>
      </c>
      <c r="I261" s="101" t="str">
        <f>IF(tblLoan[[#This Row],[PMT NO]]&lt;&gt;"",IF(tblLoan[[#This Row],[SCHEDULED PAYMENT]]+tblLoan[[#This Row],[EXTRA PAYMENT]]&lt;=tblLoan[[#This Row],[BEGINNING BALANCE]],tblLoan[[#This Row],[BEGINNING BALANCE]]-tblLoan[[#This Row],[PRINCIPAL]],0),"")</f>
        <v/>
      </c>
      <c r="J261" s="101" t="str">
        <f>IF(tblLoan[[#This Row],[PMT NO]]&lt;&gt;"",SUM(INDEX(tblLoan[INTEREST],1,1):tblLoan[[#This Row],[INTEREST]]),"")</f>
        <v/>
      </c>
    </row>
    <row r="262" spans="1:10" x14ac:dyDescent="0.2">
      <c r="A262" s="97" t="str">
        <f>IF(LoanIsGood,IF(ROW()-ROW(tblLoan[[#Headers],[PMT NO]])&gt;ScheduledNumberOfPayments,"",ROW()-ROW(tblLoan[[#Headers],[PMT NO]])),"")</f>
        <v/>
      </c>
      <c r="B262" s="98" t="str">
        <f>IF(tblLoan[[#This Row],[PMT NO]]&lt;&gt;"",EOMONTH(LoanStartDate,ROW(tblLoan[[#This Row],[PMT NO]])-ROW(tblLoan[[#Headers],[PMT NO]])-2)+DAY(LoanStartDate),"")</f>
        <v/>
      </c>
      <c r="C262" s="101" t="str">
        <f>IF(tblLoan[[#This Row],[PMT NO]]&lt;&gt;"",IF(ROW()-ROW(tblLoan[[#Headers],[BEGINNING BALANCE]])=1,LoanAmount,INDEX(tblLoan[ENDING BALANCE],ROW()-ROW(tblLoan[[#Headers],[BEGINNING BALANCE]])-1)),"")</f>
        <v/>
      </c>
      <c r="D262" s="101" t="str">
        <f>IF(tblLoan[[#This Row],[PMT NO]]&lt;&gt;"",ScheduledPayment,"")</f>
        <v/>
      </c>
      <c r="E262" s="101" t="str">
        <f>IF(tblLoan[[#This Row],[PMT NO]]&lt;&gt;"",IF(tblLoan[[#This Row],[SCHEDULED PAYMENT]]+ExtraPayments&lt;tblLoan[[#This Row],[BEGINNING BALANCE]],ExtraPayments,IF(tblLoan[[#This Row],[BEGINNING BALANCE]]-tblLoan[[#This Row],[SCHEDULED PAYMENT]]&gt;0,tblLoan[[#This Row],[BEGINNING BALANCE]]-tblLoan[[#This Row],[SCHEDULED PAYMENT]],0)),"")</f>
        <v/>
      </c>
      <c r="F262" s="101" t="str">
        <f>IF(tblLoan[[#This Row],[PMT NO]]&lt;&gt;"",IF(tblLoan[[#This Row],[SCHEDULED PAYMENT]]+tblLoan[[#This Row],[EXTRA PAYMENT]]&lt;=tblLoan[[#This Row],[BEGINNING BALANCE]],tblLoan[[#This Row],[SCHEDULED PAYMENT]]+tblLoan[[#This Row],[EXTRA PAYMENT]],tblLoan[[#This Row],[BEGINNING BALANCE]]),"")</f>
        <v/>
      </c>
      <c r="G262" s="101" t="str">
        <f>IF(tblLoan[[#This Row],[PMT NO]]&lt;&gt;"",tblLoan[[#This Row],[TOTAL PAYMENT]]-tblLoan[[#This Row],[INTEREST]],"")</f>
        <v/>
      </c>
      <c r="H262" s="101" t="str">
        <f>IF(tblLoan[[#This Row],[PMT NO]]&lt;&gt;"",tblLoan[[#This Row],[BEGINNING BALANCE]]*(InterestRate/PaymentsPerYear),"")</f>
        <v/>
      </c>
      <c r="I262" s="101" t="str">
        <f>IF(tblLoan[[#This Row],[PMT NO]]&lt;&gt;"",IF(tblLoan[[#This Row],[SCHEDULED PAYMENT]]+tblLoan[[#This Row],[EXTRA PAYMENT]]&lt;=tblLoan[[#This Row],[BEGINNING BALANCE]],tblLoan[[#This Row],[BEGINNING BALANCE]]-tblLoan[[#This Row],[PRINCIPAL]],0),"")</f>
        <v/>
      </c>
      <c r="J262" s="101" t="str">
        <f>IF(tblLoan[[#This Row],[PMT NO]]&lt;&gt;"",SUM(INDEX(tblLoan[INTEREST],1,1):tblLoan[[#This Row],[INTEREST]]),"")</f>
        <v/>
      </c>
    </row>
    <row r="263" spans="1:10" x14ac:dyDescent="0.2">
      <c r="A263" s="97" t="str">
        <f>IF(LoanIsGood,IF(ROW()-ROW(tblLoan[[#Headers],[PMT NO]])&gt;ScheduledNumberOfPayments,"",ROW()-ROW(tblLoan[[#Headers],[PMT NO]])),"")</f>
        <v/>
      </c>
      <c r="B263" s="98" t="str">
        <f>IF(tblLoan[[#This Row],[PMT NO]]&lt;&gt;"",EOMONTH(LoanStartDate,ROW(tblLoan[[#This Row],[PMT NO]])-ROW(tblLoan[[#Headers],[PMT NO]])-2)+DAY(LoanStartDate),"")</f>
        <v/>
      </c>
      <c r="C263" s="101" t="str">
        <f>IF(tblLoan[[#This Row],[PMT NO]]&lt;&gt;"",IF(ROW()-ROW(tblLoan[[#Headers],[BEGINNING BALANCE]])=1,LoanAmount,INDEX(tblLoan[ENDING BALANCE],ROW()-ROW(tblLoan[[#Headers],[BEGINNING BALANCE]])-1)),"")</f>
        <v/>
      </c>
      <c r="D263" s="101" t="str">
        <f>IF(tblLoan[[#This Row],[PMT NO]]&lt;&gt;"",ScheduledPayment,"")</f>
        <v/>
      </c>
      <c r="E263" s="101" t="str">
        <f>IF(tblLoan[[#This Row],[PMT NO]]&lt;&gt;"",IF(tblLoan[[#This Row],[SCHEDULED PAYMENT]]+ExtraPayments&lt;tblLoan[[#This Row],[BEGINNING BALANCE]],ExtraPayments,IF(tblLoan[[#This Row],[BEGINNING BALANCE]]-tblLoan[[#This Row],[SCHEDULED PAYMENT]]&gt;0,tblLoan[[#This Row],[BEGINNING BALANCE]]-tblLoan[[#This Row],[SCHEDULED PAYMENT]],0)),"")</f>
        <v/>
      </c>
      <c r="F263" s="101" t="str">
        <f>IF(tblLoan[[#This Row],[PMT NO]]&lt;&gt;"",IF(tblLoan[[#This Row],[SCHEDULED PAYMENT]]+tblLoan[[#This Row],[EXTRA PAYMENT]]&lt;=tblLoan[[#This Row],[BEGINNING BALANCE]],tblLoan[[#This Row],[SCHEDULED PAYMENT]]+tblLoan[[#This Row],[EXTRA PAYMENT]],tblLoan[[#This Row],[BEGINNING BALANCE]]),"")</f>
        <v/>
      </c>
      <c r="G263" s="101" t="str">
        <f>IF(tblLoan[[#This Row],[PMT NO]]&lt;&gt;"",tblLoan[[#This Row],[TOTAL PAYMENT]]-tblLoan[[#This Row],[INTEREST]],"")</f>
        <v/>
      </c>
      <c r="H263" s="101" t="str">
        <f>IF(tblLoan[[#This Row],[PMT NO]]&lt;&gt;"",tblLoan[[#This Row],[BEGINNING BALANCE]]*(InterestRate/PaymentsPerYear),"")</f>
        <v/>
      </c>
      <c r="I263" s="101" t="str">
        <f>IF(tblLoan[[#This Row],[PMT NO]]&lt;&gt;"",IF(tblLoan[[#This Row],[SCHEDULED PAYMENT]]+tblLoan[[#This Row],[EXTRA PAYMENT]]&lt;=tblLoan[[#This Row],[BEGINNING BALANCE]],tblLoan[[#This Row],[BEGINNING BALANCE]]-tblLoan[[#This Row],[PRINCIPAL]],0),"")</f>
        <v/>
      </c>
      <c r="J263" s="101" t="str">
        <f>IF(tblLoan[[#This Row],[PMT NO]]&lt;&gt;"",SUM(INDEX(tblLoan[INTEREST],1,1):tblLoan[[#This Row],[INTEREST]]),"")</f>
        <v/>
      </c>
    </row>
    <row r="264" spans="1:10" x14ac:dyDescent="0.2">
      <c r="A264" s="97" t="str">
        <f>IF(LoanIsGood,IF(ROW()-ROW(tblLoan[[#Headers],[PMT NO]])&gt;ScheduledNumberOfPayments,"",ROW()-ROW(tblLoan[[#Headers],[PMT NO]])),"")</f>
        <v/>
      </c>
      <c r="B264" s="98" t="str">
        <f>IF(tblLoan[[#This Row],[PMT NO]]&lt;&gt;"",EOMONTH(LoanStartDate,ROW(tblLoan[[#This Row],[PMT NO]])-ROW(tblLoan[[#Headers],[PMT NO]])-2)+DAY(LoanStartDate),"")</f>
        <v/>
      </c>
      <c r="C264" s="101" t="str">
        <f>IF(tblLoan[[#This Row],[PMT NO]]&lt;&gt;"",IF(ROW()-ROW(tblLoan[[#Headers],[BEGINNING BALANCE]])=1,LoanAmount,INDEX(tblLoan[ENDING BALANCE],ROW()-ROW(tblLoan[[#Headers],[BEGINNING BALANCE]])-1)),"")</f>
        <v/>
      </c>
      <c r="D264" s="101" t="str">
        <f>IF(tblLoan[[#This Row],[PMT NO]]&lt;&gt;"",ScheduledPayment,"")</f>
        <v/>
      </c>
      <c r="E264" s="101" t="str">
        <f>IF(tblLoan[[#This Row],[PMT NO]]&lt;&gt;"",IF(tblLoan[[#This Row],[SCHEDULED PAYMENT]]+ExtraPayments&lt;tblLoan[[#This Row],[BEGINNING BALANCE]],ExtraPayments,IF(tblLoan[[#This Row],[BEGINNING BALANCE]]-tblLoan[[#This Row],[SCHEDULED PAYMENT]]&gt;0,tblLoan[[#This Row],[BEGINNING BALANCE]]-tblLoan[[#This Row],[SCHEDULED PAYMENT]],0)),"")</f>
        <v/>
      </c>
      <c r="F264" s="101" t="str">
        <f>IF(tblLoan[[#This Row],[PMT NO]]&lt;&gt;"",IF(tblLoan[[#This Row],[SCHEDULED PAYMENT]]+tblLoan[[#This Row],[EXTRA PAYMENT]]&lt;=tblLoan[[#This Row],[BEGINNING BALANCE]],tblLoan[[#This Row],[SCHEDULED PAYMENT]]+tblLoan[[#This Row],[EXTRA PAYMENT]],tblLoan[[#This Row],[BEGINNING BALANCE]]),"")</f>
        <v/>
      </c>
      <c r="G264" s="101" t="str">
        <f>IF(tblLoan[[#This Row],[PMT NO]]&lt;&gt;"",tblLoan[[#This Row],[TOTAL PAYMENT]]-tblLoan[[#This Row],[INTEREST]],"")</f>
        <v/>
      </c>
      <c r="H264" s="101" t="str">
        <f>IF(tblLoan[[#This Row],[PMT NO]]&lt;&gt;"",tblLoan[[#This Row],[BEGINNING BALANCE]]*(InterestRate/PaymentsPerYear),"")</f>
        <v/>
      </c>
      <c r="I264" s="101" t="str">
        <f>IF(tblLoan[[#This Row],[PMT NO]]&lt;&gt;"",IF(tblLoan[[#This Row],[SCHEDULED PAYMENT]]+tblLoan[[#This Row],[EXTRA PAYMENT]]&lt;=tblLoan[[#This Row],[BEGINNING BALANCE]],tblLoan[[#This Row],[BEGINNING BALANCE]]-tblLoan[[#This Row],[PRINCIPAL]],0),"")</f>
        <v/>
      </c>
      <c r="J264" s="101" t="str">
        <f>IF(tblLoan[[#This Row],[PMT NO]]&lt;&gt;"",SUM(INDEX(tblLoan[INTEREST],1,1):tblLoan[[#This Row],[INTEREST]]),"")</f>
        <v/>
      </c>
    </row>
    <row r="265" spans="1:10" x14ac:dyDescent="0.2">
      <c r="A265" s="97" t="str">
        <f>IF(LoanIsGood,IF(ROW()-ROW(tblLoan[[#Headers],[PMT NO]])&gt;ScheduledNumberOfPayments,"",ROW()-ROW(tblLoan[[#Headers],[PMT NO]])),"")</f>
        <v/>
      </c>
      <c r="B265" s="98" t="str">
        <f>IF(tblLoan[[#This Row],[PMT NO]]&lt;&gt;"",EOMONTH(LoanStartDate,ROW(tblLoan[[#This Row],[PMT NO]])-ROW(tblLoan[[#Headers],[PMT NO]])-2)+DAY(LoanStartDate),"")</f>
        <v/>
      </c>
      <c r="C265" s="101" t="str">
        <f>IF(tblLoan[[#This Row],[PMT NO]]&lt;&gt;"",IF(ROW()-ROW(tblLoan[[#Headers],[BEGINNING BALANCE]])=1,LoanAmount,INDEX(tblLoan[ENDING BALANCE],ROW()-ROW(tblLoan[[#Headers],[BEGINNING BALANCE]])-1)),"")</f>
        <v/>
      </c>
      <c r="D265" s="101" t="str">
        <f>IF(tblLoan[[#This Row],[PMT NO]]&lt;&gt;"",ScheduledPayment,"")</f>
        <v/>
      </c>
      <c r="E265" s="101" t="str">
        <f>IF(tblLoan[[#This Row],[PMT NO]]&lt;&gt;"",IF(tblLoan[[#This Row],[SCHEDULED PAYMENT]]+ExtraPayments&lt;tblLoan[[#This Row],[BEGINNING BALANCE]],ExtraPayments,IF(tblLoan[[#This Row],[BEGINNING BALANCE]]-tblLoan[[#This Row],[SCHEDULED PAYMENT]]&gt;0,tblLoan[[#This Row],[BEGINNING BALANCE]]-tblLoan[[#This Row],[SCHEDULED PAYMENT]],0)),"")</f>
        <v/>
      </c>
      <c r="F265" s="101" t="str">
        <f>IF(tblLoan[[#This Row],[PMT NO]]&lt;&gt;"",IF(tblLoan[[#This Row],[SCHEDULED PAYMENT]]+tblLoan[[#This Row],[EXTRA PAYMENT]]&lt;=tblLoan[[#This Row],[BEGINNING BALANCE]],tblLoan[[#This Row],[SCHEDULED PAYMENT]]+tblLoan[[#This Row],[EXTRA PAYMENT]],tblLoan[[#This Row],[BEGINNING BALANCE]]),"")</f>
        <v/>
      </c>
      <c r="G265" s="101" t="str">
        <f>IF(tblLoan[[#This Row],[PMT NO]]&lt;&gt;"",tblLoan[[#This Row],[TOTAL PAYMENT]]-tblLoan[[#This Row],[INTEREST]],"")</f>
        <v/>
      </c>
      <c r="H265" s="101" t="str">
        <f>IF(tblLoan[[#This Row],[PMT NO]]&lt;&gt;"",tblLoan[[#This Row],[BEGINNING BALANCE]]*(InterestRate/PaymentsPerYear),"")</f>
        <v/>
      </c>
      <c r="I265" s="101" t="str">
        <f>IF(tblLoan[[#This Row],[PMT NO]]&lt;&gt;"",IF(tblLoan[[#This Row],[SCHEDULED PAYMENT]]+tblLoan[[#This Row],[EXTRA PAYMENT]]&lt;=tblLoan[[#This Row],[BEGINNING BALANCE]],tblLoan[[#This Row],[BEGINNING BALANCE]]-tblLoan[[#This Row],[PRINCIPAL]],0),"")</f>
        <v/>
      </c>
      <c r="J265" s="101" t="str">
        <f>IF(tblLoan[[#This Row],[PMT NO]]&lt;&gt;"",SUM(INDEX(tblLoan[INTEREST],1,1):tblLoan[[#This Row],[INTEREST]]),"")</f>
        <v/>
      </c>
    </row>
    <row r="266" spans="1:10" x14ac:dyDescent="0.2">
      <c r="A266" s="97" t="str">
        <f>IF(LoanIsGood,IF(ROW()-ROW(tblLoan[[#Headers],[PMT NO]])&gt;ScheduledNumberOfPayments,"",ROW()-ROW(tblLoan[[#Headers],[PMT NO]])),"")</f>
        <v/>
      </c>
      <c r="B266" s="98" t="str">
        <f>IF(tblLoan[[#This Row],[PMT NO]]&lt;&gt;"",EOMONTH(LoanStartDate,ROW(tblLoan[[#This Row],[PMT NO]])-ROW(tblLoan[[#Headers],[PMT NO]])-2)+DAY(LoanStartDate),"")</f>
        <v/>
      </c>
      <c r="C266" s="101" t="str">
        <f>IF(tblLoan[[#This Row],[PMT NO]]&lt;&gt;"",IF(ROW()-ROW(tblLoan[[#Headers],[BEGINNING BALANCE]])=1,LoanAmount,INDEX(tblLoan[ENDING BALANCE],ROW()-ROW(tblLoan[[#Headers],[BEGINNING BALANCE]])-1)),"")</f>
        <v/>
      </c>
      <c r="D266" s="101" t="str">
        <f>IF(tblLoan[[#This Row],[PMT NO]]&lt;&gt;"",ScheduledPayment,"")</f>
        <v/>
      </c>
      <c r="E266" s="101" t="str">
        <f>IF(tblLoan[[#This Row],[PMT NO]]&lt;&gt;"",IF(tblLoan[[#This Row],[SCHEDULED PAYMENT]]+ExtraPayments&lt;tblLoan[[#This Row],[BEGINNING BALANCE]],ExtraPayments,IF(tblLoan[[#This Row],[BEGINNING BALANCE]]-tblLoan[[#This Row],[SCHEDULED PAYMENT]]&gt;0,tblLoan[[#This Row],[BEGINNING BALANCE]]-tblLoan[[#This Row],[SCHEDULED PAYMENT]],0)),"")</f>
        <v/>
      </c>
      <c r="F266" s="101" t="str">
        <f>IF(tblLoan[[#This Row],[PMT NO]]&lt;&gt;"",IF(tblLoan[[#This Row],[SCHEDULED PAYMENT]]+tblLoan[[#This Row],[EXTRA PAYMENT]]&lt;=tblLoan[[#This Row],[BEGINNING BALANCE]],tblLoan[[#This Row],[SCHEDULED PAYMENT]]+tblLoan[[#This Row],[EXTRA PAYMENT]],tblLoan[[#This Row],[BEGINNING BALANCE]]),"")</f>
        <v/>
      </c>
      <c r="G266" s="101" t="str">
        <f>IF(tblLoan[[#This Row],[PMT NO]]&lt;&gt;"",tblLoan[[#This Row],[TOTAL PAYMENT]]-tblLoan[[#This Row],[INTEREST]],"")</f>
        <v/>
      </c>
      <c r="H266" s="101" t="str">
        <f>IF(tblLoan[[#This Row],[PMT NO]]&lt;&gt;"",tblLoan[[#This Row],[BEGINNING BALANCE]]*(InterestRate/PaymentsPerYear),"")</f>
        <v/>
      </c>
      <c r="I266" s="101" t="str">
        <f>IF(tblLoan[[#This Row],[PMT NO]]&lt;&gt;"",IF(tblLoan[[#This Row],[SCHEDULED PAYMENT]]+tblLoan[[#This Row],[EXTRA PAYMENT]]&lt;=tblLoan[[#This Row],[BEGINNING BALANCE]],tblLoan[[#This Row],[BEGINNING BALANCE]]-tblLoan[[#This Row],[PRINCIPAL]],0),"")</f>
        <v/>
      </c>
      <c r="J266" s="101" t="str">
        <f>IF(tblLoan[[#This Row],[PMT NO]]&lt;&gt;"",SUM(INDEX(tblLoan[INTEREST],1,1):tblLoan[[#This Row],[INTEREST]]),"")</f>
        <v/>
      </c>
    </row>
    <row r="267" spans="1:10" x14ac:dyDescent="0.2">
      <c r="A267" s="97" t="str">
        <f>IF(LoanIsGood,IF(ROW()-ROW(tblLoan[[#Headers],[PMT NO]])&gt;ScheduledNumberOfPayments,"",ROW()-ROW(tblLoan[[#Headers],[PMT NO]])),"")</f>
        <v/>
      </c>
      <c r="B267" s="98" t="str">
        <f>IF(tblLoan[[#This Row],[PMT NO]]&lt;&gt;"",EOMONTH(LoanStartDate,ROW(tblLoan[[#This Row],[PMT NO]])-ROW(tblLoan[[#Headers],[PMT NO]])-2)+DAY(LoanStartDate),"")</f>
        <v/>
      </c>
      <c r="C267" s="101" t="str">
        <f>IF(tblLoan[[#This Row],[PMT NO]]&lt;&gt;"",IF(ROW()-ROW(tblLoan[[#Headers],[BEGINNING BALANCE]])=1,LoanAmount,INDEX(tblLoan[ENDING BALANCE],ROW()-ROW(tblLoan[[#Headers],[BEGINNING BALANCE]])-1)),"")</f>
        <v/>
      </c>
      <c r="D267" s="101" t="str">
        <f>IF(tblLoan[[#This Row],[PMT NO]]&lt;&gt;"",ScheduledPayment,"")</f>
        <v/>
      </c>
      <c r="E267" s="101" t="str">
        <f>IF(tblLoan[[#This Row],[PMT NO]]&lt;&gt;"",IF(tblLoan[[#This Row],[SCHEDULED PAYMENT]]+ExtraPayments&lt;tblLoan[[#This Row],[BEGINNING BALANCE]],ExtraPayments,IF(tblLoan[[#This Row],[BEGINNING BALANCE]]-tblLoan[[#This Row],[SCHEDULED PAYMENT]]&gt;0,tblLoan[[#This Row],[BEGINNING BALANCE]]-tblLoan[[#This Row],[SCHEDULED PAYMENT]],0)),"")</f>
        <v/>
      </c>
      <c r="F267" s="101" t="str">
        <f>IF(tblLoan[[#This Row],[PMT NO]]&lt;&gt;"",IF(tblLoan[[#This Row],[SCHEDULED PAYMENT]]+tblLoan[[#This Row],[EXTRA PAYMENT]]&lt;=tblLoan[[#This Row],[BEGINNING BALANCE]],tblLoan[[#This Row],[SCHEDULED PAYMENT]]+tblLoan[[#This Row],[EXTRA PAYMENT]],tblLoan[[#This Row],[BEGINNING BALANCE]]),"")</f>
        <v/>
      </c>
      <c r="G267" s="101" t="str">
        <f>IF(tblLoan[[#This Row],[PMT NO]]&lt;&gt;"",tblLoan[[#This Row],[TOTAL PAYMENT]]-tblLoan[[#This Row],[INTEREST]],"")</f>
        <v/>
      </c>
      <c r="H267" s="101" t="str">
        <f>IF(tblLoan[[#This Row],[PMT NO]]&lt;&gt;"",tblLoan[[#This Row],[BEGINNING BALANCE]]*(InterestRate/PaymentsPerYear),"")</f>
        <v/>
      </c>
      <c r="I267" s="101" t="str">
        <f>IF(tblLoan[[#This Row],[PMT NO]]&lt;&gt;"",IF(tblLoan[[#This Row],[SCHEDULED PAYMENT]]+tblLoan[[#This Row],[EXTRA PAYMENT]]&lt;=tblLoan[[#This Row],[BEGINNING BALANCE]],tblLoan[[#This Row],[BEGINNING BALANCE]]-tblLoan[[#This Row],[PRINCIPAL]],0),"")</f>
        <v/>
      </c>
      <c r="J267" s="101" t="str">
        <f>IF(tblLoan[[#This Row],[PMT NO]]&lt;&gt;"",SUM(INDEX(tblLoan[INTEREST],1,1):tblLoan[[#This Row],[INTEREST]]),"")</f>
        <v/>
      </c>
    </row>
    <row r="268" spans="1:10" x14ac:dyDescent="0.2">
      <c r="A268" s="97" t="str">
        <f>IF(LoanIsGood,IF(ROW()-ROW(tblLoan[[#Headers],[PMT NO]])&gt;ScheduledNumberOfPayments,"",ROW()-ROW(tblLoan[[#Headers],[PMT NO]])),"")</f>
        <v/>
      </c>
      <c r="B268" s="98" t="str">
        <f>IF(tblLoan[[#This Row],[PMT NO]]&lt;&gt;"",EOMONTH(LoanStartDate,ROW(tblLoan[[#This Row],[PMT NO]])-ROW(tblLoan[[#Headers],[PMT NO]])-2)+DAY(LoanStartDate),"")</f>
        <v/>
      </c>
      <c r="C268" s="101" t="str">
        <f>IF(tblLoan[[#This Row],[PMT NO]]&lt;&gt;"",IF(ROW()-ROW(tblLoan[[#Headers],[BEGINNING BALANCE]])=1,LoanAmount,INDEX(tblLoan[ENDING BALANCE],ROW()-ROW(tblLoan[[#Headers],[BEGINNING BALANCE]])-1)),"")</f>
        <v/>
      </c>
      <c r="D268" s="101" t="str">
        <f>IF(tblLoan[[#This Row],[PMT NO]]&lt;&gt;"",ScheduledPayment,"")</f>
        <v/>
      </c>
      <c r="E268" s="101" t="str">
        <f>IF(tblLoan[[#This Row],[PMT NO]]&lt;&gt;"",IF(tblLoan[[#This Row],[SCHEDULED PAYMENT]]+ExtraPayments&lt;tblLoan[[#This Row],[BEGINNING BALANCE]],ExtraPayments,IF(tblLoan[[#This Row],[BEGINNING BALANCE]]-tblLoan[[#This Row],[SCHEDULED PAYMENT]]&gt;0,tblLoan[[#This Row],[BEGINNING BALANCE]]-tblLoan[[#This Row],[SCHEDULED PAYMENT]],0)),"")</f>
        <v/>
      </c>
      <c r="F268" s="101" t="str">
        <f>IF(tblLoan[[#This Row],[PMT NO]]&lt;&gt;"",IF(tblLoan[[#This Row],[SCHEDULED PAYMENT]]+tblLoan[[#This Row],[EXTRA PAYMENT]]&lt;=tblLoan[[#This Row],[BEGINNING BALANCE]],tblLoan[[#This Row],[SCHEDULED PAYMENT]]+tblLoan[[#This Row],[EXTRA PAYMENT]],tblLoan[[#This Row],[BEGINNING BALANCE]]),"")</f>
        <v/>
      </c>
      <c r="G268" s="101" t="str">
        <f>IF(tblLoan[[#This Row],[PMT NO]]&lt;&gt;"",tblLoan[[#This Row],[TOTAL PAYMENT]]-tblLoan[[#This Row],[INTEREST]],"")</f>
        <v/>
      </c>
      <c r="H268" s="101" t="str">
        <f>IF(tblLoan[[#This Row],[PMT NO]]&lt;&gt;"",tblLoan[[#This Row],[BEGINNING BALANCE]]*(InterestRate/PaymentsPerYear),"")</f>
        <v/>
      </c>
      <c r="I268" s="101" t="str">
        <f>IF(tblLoan[[#This Row],[PMT NO]]&lt;&gt;"",IF(tblLoan[[#This Row],[SCHEDULED PAYMENT]]+tblLoan[[#This Row],[EXTRA PAYMENT]]&lt;=tblLoan[[#This Row],[BEGINNING BALANCE]],tblLoan[[#This Row],[BEGINNING BALANCE]]-tblLoan[[#This Row],[PRINCIPAL]],0),"")</f>
        <v/>
      </c>
      <c r="J268" s="101" t="str">
        <f>IF(tblLoan[[#This Row],[PMT NO]]&lt;&gt;"",SUM(INDEX(tblLoan[INTEREST],1,1):tblLoan[[#This Row],[INTEREST]]),"")</f>
        <v/>
      </c>
    </row>
    <row r="269" spans="1:10" x14ac:dyDescent="0.2">
      <c r="A269" s="97" t="str">
        <f>IF(LoanIsGood,IF(ROW()-ROW(tblLoan[[#Headers],[PMT NO]])&gt;ScheduledNumberOfPayments,"",ROW()-ROW(tblLoan[[#Headers],[PMT NO]])),"")</f>
        <v/>
      </c>
      <c r="B269" s="98" t="str">
        <f>IF(tblLoan[[#This Row],[PMT NO]]&lt;&gt;"",EOMONTH(LoanStartDate,ROW(tblLoan[[#This Row],[PMT NO]])-ROW(tblLoan[[#Headers],[PMT NO]])-2)+DAY(LoanStartDate),"")</f>
        <v/>
      </c>
      <c r="C269" s="101" t="str">
        <f>IF(tblLoan[[#This Row],[PMT NO]]&lt;&gt;"",IF(ROW()-ROW(tblLoan[[#Headers],[BEGINNING BALANCE]])=1,LoanAmount,INDEX(tblLoan[ENDING BALANCE],ROW()-ROW(tblLoan[[#Headers],[BEGINNING BALANCE]])-1)),"")</f>
        <v/>
      </c>
      <c r="D269" s="101" t="str">
        <f>IF(tblLoan[[#This Row],[PMT NO]]&lt;&gt;"",ScheduledPayment,"")</f>
        <v/>
      </c>
      <c r="E269" s="101" t="str">
        <f>IF(tblLoan[[#This Row],[PMT NO]]&lt;&gt;"",IF(tblLoan[[#This Row],[SCHEDULED PAYMENT]]+ExtraPayments&lt;tblLoan[[#This Row],[BEGINNING BALANCE]],ExtraPayments,IF(tblLoan[[#This Row],[BEGINNING BALANCE]]-tblLoan[[#This Row],[SCHEDULED PAYMENT]]&gt;0,tblLoan[[#This Row],[BEGINNING BALANCE]]-tblLoan[[#This Row],[SCHEDULED PAYMENT]],0)),"")</f>
        <v/>
      </c>
      <c r="F269" s="101" t="str">
        <f>IF(tblLoan[[#This Row],[PMT NO]]&lt;&gt;"",IF(tblLoan[[#This Row],[SCHEDULED PAYMENT]]+tblLoan[[#This Row],[EXTRA PAYMENT]]&lt;=tblLoan[[#This Row],[BEGINNING BALANCE]],tblLoan[[#This Row],[SCHEDULED PAYMENT]]+tblLoan[[#This Row],[EXTRA PAYMENT]],tblLoan[[#This Row],[BEGINNING BALANCE]]),"")</f>
        <v/>
      </c>
      <c r="G269" s="101" t="str">
        <f>IF(tblLoan[[#This Row],[PMT NO]]&lt;&gt;"",tblLoan[[#This Row],[TOTAL PAYMENT]]-tblLoan[[#This Row],[INTEREST]],"")</f>
        <v/>
      </c>
      <c r="H269" s="101" t="str">
        <f>IF(tblLoan[[#This Row],[PMT NO]]&lt;&gt;"",tblLoan[[#This Row],[BEGINNING BALANCE]]*(InterestRate/PaymentsPerYear),"")</f>
        <v/>
      </c>
      <c r="I269" s="101" t="str">
        <f>IF(tblLoan[[#This Row],[PMT NO]]&lt;&gt;"",IF(tblLoan[[#This Row],[SCHEDULED PAYMENT]]+tblLoan[[#This Row],[EXTRA PAYMENT]]&lt;=tblLoan[[#This Row],[BEGINNING BALANCE]],tblLoan[[#This Row],[BEGINNING BALANCE]]-tblLoan[[#This Row],[PRINCIPAL]],0),"")</f>
        <v/>
      </c>
      <c r="J269" s="101" t="str">
        <f>IF(tblLoan[[#This Row],[PMT NO]]&lt;&gt;"",SUM(INDEX(tblLoan[INTEREST],1,1):tblLoan[[#This Row],[INTEREST]]),"")</f>
        <v/>
      </c>
    </row>
    <row r="270" spans="1:10" x14ac:dyDescent="0.2">
      <c r="A270" s="97" t="str">
        <f>IF(LoanIsGood,IF(ROW()-ROW(tblLoan[[#Headers],[PMT NO]])&gt;ScheduledNumberOfPayments,"",ROW()-ROW(tblLoan[[#Headers],[PMT NO]])),"")</f>
        <v/>
      </c>
      <c r="B270" s="98" t="str">
        <f>IF(tblLoan[[#This Row],[PMT NO]]&lt;&gt;"",EOMONTH(LoanStartDate,ROW(tblLoan[[#This Row],[PMT NO]])-ROW(tblLoan[[#Headers],[PMT NO]])-2)+DAY(LoanStartDate),"")</f>
        <v/>
      </c>
      <c r="C270" s="101" t="str">
        <f>IF(tblLoan[[#This Row],[PMT NO]]&lt;&gt;"",IF(ROW()-ROW(tblLoan[[#Headers],[BEGINNING BALANCE]])=1,LoanAmount,INDEX(tblLoan[ENDING BALANCE],ROW()-ROW(tblLoan[[#Headers],[BEGINNING BALANCE]])-1)),"")</f>
        <v/>
      </c>
      <c r="D270" s="101" t="str">
        <f>IF(tblLoan[[#This Row],[PMT NO]]&lt;&gt;"",ScheduledPayment,"")</f>
        <v/>
      </c>
      <c r="E270" s="101" t="str">
        <f>IF(tblLoan[[#This Row],[PMT NO]]&lt;&gt;"",IF(tblLoan[[#This Row],[SCHEDULED PAYMENT]]+ExtraPayments&lt;tblLoan[[#This Row],[BEGINNING BALANCE]],ExtraPayments,IF(tblLoan[[#This Row],[BEGINNING BALANCE]]-tblLoan[[#This Row],[SCHEDULED PAYMENT]]&gt;0,tblLoan[[#This Row],[BEGINNING BALANCE]]-tblLoan[[#This Row],[SCHEDULED PAYMENT]],0)),"")</f>
        <v/>
      </c>
      <c r="F270" s="101" t="str">
        <f>IF(tblLoan[[#This Row],[PMT NO]]&lt;&gt;"",IF(tblLoan[[#This Row],[SCHEDULED PAYMENT]]+tblLoan[[#This Row],[EXTRA PAYMENT]]&lt;=tblLoan[[#This Row],[BEGINNING BALANCE]],tblLoan[[#This Row],[SCHEDULED PAYMENT]]+tblLoan[[#This Row],[EXTRA PAYMENT]],tblLoan[[#This Row],[BEGINNING BALANCE]]),"")</f>
        <v/>
      </c>
      <c r="G270" s="101" t="str">
        <f>IF(tblLoan[[#This Row],[PMT NO]]&lt;&gt;"",tblLoan[[#This Row],[TOTAL PAYMENT]]-tblLoan[[#This Row],[INTEREST]],"")</f>
        <v/>
      </c>
      <c r="H270" s="101" t="str">
        <f>IF(tblLoan[[#This Row],[PMT NO]]&lt;&gt;"",tblLoan[[#This Row],[BEGINNING BALANCE]]*(InterestRate/PaymentsPerYear),"")</f>
        <v/>
      </c>
      <c r="I270" s="101" t="str">
        <f>IF(tblLoan[[#This Row],[PMT NO]]&lt;&gt;"",IF(tblLoan[[#This Row],[SCHEDULED PAYMENT]]+tblLoan[[#This Row],[EXTRA PAYMENT]]&lt;=tblLoan[[#This Row],[BEGINNING BALANCE]],tblLoan[[#This Row],[BEGINNING BALANCE]]-tblLoan[[#This Row],[PRINCIPAL]],0),"")</f>
        <v/>
      </c>
      <c r="J270" s="101" t="str">
        <f>IF(tblLoan[[#This Row],[PMT NO]]&lt;&gt;"",SUM(INDEX(tblLoan[INTEREST],1,1):tblLoan[[#This Row],[INTEREST]]),"")</f>
        <v/>
      </c>
    </row>
    <row r="271" spans="1:10" x14ac:dyDescent="0.2">
      <c r="A271" s="97" t="str">
        <f>IF(LoanIsGood,IF(ROW()-ROW(tblLoan[[#Headers],[PMT NO]])&gt;ScheduledNumberOfPayments,"",ROW()-ROW(tblLoan[[#Headers],[PMT NO]])),"")</f>
        <v/>
      </c>
      <c r="B271" s="98" t="str">
        <f>IF(tblLoan[[#This Row],[PMT NO]]&lt;&gt;"",EOMONTH(LoanStartDate,ROW(tblLoan[[#This Row],[PMT NO]])-ROW(tblLoan[[#Headers],[PMT NO]])-2)+DAY(LoanStartDate),"")</f>
        <v/>
      </c>
      <c r="C271" s="101" t="str">
        <f>IF(tblLoan[[#This Row],[PMT NO]]&lt;&gt;"",IF(ROW()-ROW(tblLoan[[#Headers],[BEGINNING BALANCE]])=1,LoanAmount,INDEX(tblLoan[ENDING BALANCE],ROW()-ROW(tblLoan[[#Headers],[BEGINNING BALANCE]])-1)),"")</f>
        <v/>
      </c>
      <c r="D271" s="101" t="str">
        <f>IF(tblLoan[[#This Row],[PMT NO]]&lt;&gt;"",ScheduledPayment,"")</f>
        <v/>
      </c>
      <c r="E271" s="101" t="str">
        <f>IF(tblLoan[[#This Row],[PMT NO]]&lt;&gt;"",IF(tblLoan[[#This Row],[SCHEDULED PAYMENT]]+ExtraPayments&lt;tblLoan[[#This Row],[BEGINNING BALANCE]],ExtraPayments,IF(tblLoan[[#This Row],[BEGINNING BALANCE]]-tblLoan[[#This Row],[SCHEDULED PAYMENT]]&gt;0,tblLoan[[#This Row],[BEGINNING BALANCE]]-tblLoan[[#This Row],[SCHEDULED PAYMENT]],0)),"")</f>
        <v/>
      </c>
      <c r="F271" s="101" t="str">
        <f>IF(tblLoan[[#This Row],[PMT NO]]&lt;&gt;"",IF(tblLoan[[#This Row],[SCHEDULED PAYMENT]]+tblLoan[[#This Row],[EXTRA PAYMENT]]&lt;=tblLoan[[#This Row],[BEGINNING BALANCE]],tblLoan[[#This Row],[SCHEDULED PAYMENT]]+tblLoan[[#This Row],[EXTRA PAYMENT]],tblLoan[[#This Row],[BEGINNING BALANCE]]),"")</f>
        <v/>
      </c>
      <c r="G271" s="101" t="str">
        <f>IF(tblLoan[[#This Row],[PMT NO]]&lt;&gt;"",tblLoan[[#This Row],[TOTAL PAYMENT]]-tblLoan[[#This Row],[INTEREST]],"")</f>
        <v/>
      </c>
      <c r="H271" s="101" t="str">
        <f>IF(tblLoan[[#This Row],[PMT NO]]&lt;&gt;"",tblLoan[[#This Row],[BEGINNING BALANCE]]*(InterestRate/PaymentsPerYear),"")</f>
        <v/>
      </c>
      <c r="I271" s="101" t="str">
        <f>IF(tblLoan[[#This Row],[PMT NO]]&lt;&gt;"",IF(tblLoan[[#This Row],[SCHEDULED PAYMENT]]+tblLoan[[#This Row],[EXTRA PAYMENT]]&lt;=tblLoan[[#This Row],[BEGINNING BALANCE]],tblLoan[[#This Row],[BEGINNING BALANCE]]-tblLoan[[#This Row],[PRINCIPAL]],0),"")</f>
        <v/>
      </c>
      <c r="J271" s="101" t="str">
        <f>IF(tblLoan[[#This Row],[PMT NO]]&lt;&gt;"",SUM(INDEX(tblLoan[INTEREST],1,1):tblLoan[[#This Row],[INTEREST]]),"")</f>
        <v/>
      </c>
    </row>
    <row r="272" spans="1:10" x14ac:dyDescent="0.2">
      <c r="A272" s="97" t="str">
        <f>IF(LoanIsGood,IF(ROW()-ROW(tblLoan[[#Headers],[PMT NO]])&gt;ScheduledNumberOfPayments,"",ROW()-ROW(tblLoan[[#Headers],[PMT NO]])),"")</f>
        <v/>
      </c>
      <c r="B272" s="98" t="str">
        <f>IF(tblLoan[[#This Row],[PMT NO]]&lt;&gt;"",EOMONTH(LoanStartDate,ROW(tblLoan[[#This Row],[PMT NO]])-ROW(tblLoan[[#Headers],[PMT NO]])-2)+DAY(LoanStartDate),"")</f>
        <v/>
      </c>
      <c r="C272" s="101" t="str">
        <f>IF(tblLoan[[#This Row],[PMT NO]]&lt;&gt;"",IF(ROW()-ROW(tblLoan[[#Headers],[BEGINNING BALANCE]])=1,LoanAmount,INDEX(tblLoan[ENDING BALANCE],ROW()-ROW(tblLoan[[#Headers],[BEGINNING BALANCE]])-1)),"")</f>
        <v/>
      </c>
      <c r="D272" s="101" t="str">
        <f>IF(tblLoan[[#This Row],[PMT NO]]&lt;&gt;"",ScheduledPayment,"")</f>
        <v/>
      </c>
      <c r="E272" s="101" t="str">
        <f>IF(tblLoan[[#This Row],[PMT NO]]&lt;&gt;"",IF(tblLoan[[#This Row],[SCHEDULED PAYMENT]]+ExtraPayments&lt;tblLoan[[#This Row],[BEGINNING BALANCE]],ExtraPayments,IF(tblLoan[[#This Row],[BEGINNING BALANCE]]-tblLoan[[#This Row],[SCHEDULED PAYMENT]]&gt;0,tblLoan[[#This Row],[BEGINNING BALANCE]]-tblLoan[[#This Row],[SCHEDULED PAYMENT]],0)),"")</f>
        <v/>
      </c>
      <c r="F272" s="101" t="str">
        <f>IF(tblLoan[[#This Row],[PMT NO]]&lt;&gt;"",IF(tblLoan[[#This Row],[SCHEDULED PAYMENT]]+tblLoan[[#This Row],[EXTRA PAYMENT]]&lt;=tblLoan[[#This Row],[BEGINNING BALANCE]],tblLoan[[#This Row],[SCHEDULED PAYMENT]]+tblLoan[[#This Row],[EXTRA PAYMENT]],tblLoan[[#This Row],[BEGINNING BALANCE]]),"")</f>
        <v/>
      </c>
      <c r="G272" s="101" t="str">
        <f>IF(tblLoan[[#This Row],[PMT NO]]&lt;&gt;"",tblLoan[[#This Row],[TOTAL PAYMENT]]-tblLoan[[#This Row],[INTEREST]],"")</f>
        <v/>
      </c>
      <c r="H272" s="101" t="str">
        <f>IF(tblLoan[[#This Row],[PMT NO]]&lt;&gt;"",tblLoan[[#This Row],[BEGINNING BALANCE]]*(InterestRate/PaymentsPerYear),"")</f>
        <v/>
      </c>
      <c r="I272" s="101" t="str">
        <f>IF(tblLoan[[#This Row],[PMT NO]]&lt;&gt;"",IF(tblLoan[[#This Row],[SCHEDULED PAYMENT]]+tblLoan[[#This Row],[EXTRA PAYMENT]]&lt;=tblLoan[[#This Row],[BEGINNING BALANCE]],tblLoan[[#This Row],[BEGINNING BALANCE]]-tblLoan[[#This Row],[PRINCIPAL]],0),"")</f>
        <v/>
      </c>
      <c r="J272" s="101" t="str">
        <f>IF(tblLoan[[#This Row],[PMT NO]]&lt;&gt;"",SUM(INDEX(tblLoan[INTEREST],1,1):tblLoan[[#This Row],[INTEREST]]),"")</f>
        <v/>
      </c>
    </row>
    <row r="273" spans="1:10" x14ac:dyDescent="0.2">
      <c r="A273" s="97" t="str">
        <f>IF(LoanIsGood,IF(ROW()-ROW(tblLoan[[#Headers],[PMT NO]])&gt;ScheduledNumberOfPayments,"",ROW()-ROW(tblLoan[[#Headers],[PMT NO]])),"")</f>
        <v/>
      </c>
      <c r="B273" s="98" t="str">
        <f>IF(tblLoan[[#This Row],[PMT NO]]&lt;&gt;"",EOMONTH(LoanStartDate,ROW(tblLoan[[#This Row],[PMT NO]])-ROW(tblLoan[[#Headers],[PMT NO]])-2)+DAY(LoanStartDate),"")</f>
        <v/>
      </c>
      <c r="C273" s="101" t="str">
        <f>IF(tblLoan[[#This Row],[PMT NO]]&lt;&gt;"",IF(ROW()-ROW(tblLoan[[#Headers],[BEGINNING BALANCE]])=1,LoanAmount,INDEX(tblLoan[ENDING BALANCE],ROW()-ROW(tblLoan[[#Headers],[BEGINNING BALANCE]])-1)),"")</f>
        <v/>
      </c>
      <c r="D273" s="101" t="str">
        <f>IF(tblLoan[[#This Row],[PMT NO]]&lt;&gt;"",ScheduledPayment,"")</f>
        <v/>
      </c>
      <c r="E273" s="101" t="str">
        <f>IF(tblLoan[[#This Row],[PMT NO]]&lt;&gt;"",IF(tblLoan[[#This Row],[SCHEDULED PAYMENT]]+ExtraPayments&lt;tblLoan[[#This Row],[BEGINNING BALANCE]],ExtraPayments,IF(tblLoan[[#This Row],[BEGINNING BALANCE]]-tblLoan[[#This Row],[SCHEDULED PAYMENT]]&gt;0,tblLoan[[#This Row],[BEGINNING BALANCE]]-tblLoan[[#This Row],[SCHEDULED PAYMENT]],0)),"")</f>
        <v/>
      </c>
      <c r="F273" s="101" t="str">
        <f>IF(tblLoan[[#This Row],[PMT NO]]&lt;&gt;"",IF(tblLoan[[#This Row],[SCHEDULED PAYMENT]]+tblLoan[[#This Row],[EXTRA PAYMENT]]&lt;=tblLoan[[#This Row],[BEGINNING BALANCE]],tblLoan[[#This Row],[SCHEDULED PAYMENT]]+tblLoan[[#This Row],[EXTRA PAYMENT]],tblLoan[[#This Row],[BEGINNING BALANCE]]),"")</f>
        <v/>
      </c>
      <c r="G273" s="101" t="str">
        <f>IF(tblLoan[[#This Row],[PMT NO]]&lt;&gt;"",tblLoan[[#This Row],[TOTAL PAYMENT]]-tblLoan[[#This Row],[INTEREST]],"")</f>
        <v/>
      </c>
      <c r="H273" s="101" t="str">
        <f>IF(tblLoan[[#This Row],[PMT NO]]&lt;&gt;"",tblLoan[[#This Row],[BEGINNING BALANCE]]*(InterestRate/PaymentsPerYear),"")</f>
        <v/>
      </c>
      <c r="I273" s="101" t="str">
        <f>IF(tblLoan[[#This Row],[PMT NO]]&lt;&gt;"",IF(tblLoan[[#This Row],[SCHEDULED PAYMENT]]+tblLoan[[#This Row],[EXTRA PAYMENT]]&lt;=tblLoan[[#This Row],[BEGINNING BALANCE]],tblLoan[[#This Row],[BEGINNING BALANCE]]-tblLoan[[#This Row],[PRINCIPAL]],0),"")</f>
        <v/>
      </c>
      <c r="J273" s="101" t="str">
        <f>IF(tblLoan[[#This Row],[PMT NO]]&lt;&gt;"",SUM(INDEX(tblLoan[INTEREST],1,1):tblLoan[[#This Row],[INTEREST]]),"")</f>
        <v/>
      </c>
    </row>
    <row r="274" spans="1:10" x14ac:dyDescent="0.2">
      <c r="A274" s="97" t="str">
        <f>IF(LoanIsGood,IF(ROW()-ROW(tblLoan[[#Headers],[PMT NO]])&gt;ScheduledNumberOfPayments,"",ROW()-ROW(tblLoan[[#Headers],[PMT NO]])),"")</f>
        <v/>
      </c>
      <c r="B274" s="98" t="str">
        <f>IF(tblLoan[[#This Row],[PMT NO]]&lt;&gt;"",EOMONTH(LoanStartDate,ROW(tblLoan[[#This Row],[PMT NO]])-ROW(tblLoan[[#Headers],[PMT NO]])-2)+DAY(LoanStartDate),"")</f>
        <v/>
      </c>
      <c r="C274" s="101" t="str">
        <f>IF(tblLoan[[#This Row],[PMT NO]]&lt;&gt;"",IF(ROW()-ROW(tblLoan[[#Headers],[BEGINNING BALANCE]])=1,LoanAmount,INDEX(tblLoan[ENDING BALANCE],ROW()-ROW(tblLoan[[#Headers],[BEGINNING BALANCE]])-1)),"")</f>
        <v/>
      </c>
      <c r="D274" s="101" t="str">
        <f>IF(tblLoan[[#This Row],[PMT NO]]&lt;&gt;"",ScheduledPayment,"")</f>
        <v/>
      </c>
      <c r="E274" s="101" t="str">
        <f>IF(tblLoan[[#This Row],[PMT NO]]&lt;&gt;"",IF(tblLoan[[#This Row],[SCHEDULED PAYMENT]]+ExtraPayments&lt;tblLoan[[#This Row],[BEGINNING BALANCE]],ExtraPayments,IF(tblLoan[[#This Row],[BEGINNING BALANCE]]-tblLoan[[#This Row],[SCHEDULED PAYMENT]]&gt;0,tblLoan[[#This Row],[BEGINNING BALANCE]]-tblLoan[[#This Row],[SCHEDULED PAYMENT]],0)),"")</f>
        <v/>
      </c>
      <c r="F274" s="101" t="str">
        <f>IF(tblLoan[[#This Row],[PMT NO]]&lt;&gt;"",IF(tblLoan[[#This Row],[SCHEDULED PAYMENT]]+tblLoan[[#This Row],[EXTRA PAYMENT]]&lt;=tblLoan[[#This Row],[BEGINNING BALANCE]],tblLoan[[#This Row],[SCHEDULED PAYMENT]]+tblLoan[[#This Row],[EXTRA PAYMENT]],tblLoan[[#This Row],[BEGINNING BALANCE]]),"")</f>
        <v/>
      </c>
      <c r="G274" s="101" t="str">
        <f>IF(tblLoan[[#This Row],[PMT NO]]&lt;&gt;"",tblLoan[[#This Row],[TOTAL PAYMENT]]-tblLoan[[#This Row],[INTEREST]],"")</f>
        <v/>
      </c>
      <c r="H274" s="101" t="str">
        <f>IF(tblLoan[[#This Row],[PMT NO]]&lt;&gt;"",tblLoan[[#This Row],[BEGINNING BALANCE]]*(InterestRate/PaymentsPerYear),"")</f>
        <v/>
      </c>
      <c r="I274" s="101" t="str">
        <f>IF(tblLoan[[#This Row],[PMT NO]]&lt;&gt;"",IF(tblLoan[[#This Row],[SCHEDULED PAYMENT]]+tblLoan[[#This Row],[EXTRA PAYMENT]]&lt;=tblLoan[[#This Row],[BEGINNING BALANCE]],tblLoan[[#This Row],[BEGINNING BALANCE]]-tblLoan[[#This Row],[PRINCIPAL]],0),"")</f>
        <v/>
      </c>
      <c r="J274" s="101" t="str">
        <f>IF(tblLoan[[#This Row],[PMT NO]]&lt;&gt;"",SUM(INDEX(tblLoan[INTEREST],1,1):tblLoan[[#This Row],[INTEREST]]),"")</f>
        <v/>
      </c>
    </row>
    <row r="275" spans="1:10" x14ac:dyDescent="0.2">
      <c r="A275" s="97" t="str">
        <f>IF(LoanIsGood,IF(ROW()-ROW(tblLoan[[#Headers],[PMT NO]])&gt;ScheduledNumberOfPayments,"",ROW()-ROW(tblLoan[[#Headers],[PMT NO]])),"")</f>
        <v/>
      </c>
      <c r="B275" s="98" t="str">
        <f>IF(tblLoan[[#This Row],[PMT NO]]&lt;&gt;"",EOMONTH(LoanStartDate,ROW(tblLoan[[#This Row],[PMT NO]])-ROW(tblLoan[[#Headers],[PMT NO]])-2)+DAY(LoanStartDate),"")</f>
        <v/>
      </c>
      <c r="C275" s="101" t="str">
        <f>IF(tblLoan[[#This Row],[PMT NO]]&lt;&gt;"",IF(ROW()-ROW(tblLoan[[#Headers],[BEGINNING BALANCE]])=1,LoanAmount,INDEX(tblLoan[ENDING BALANCE],ROW()-ROW(tblLoan[[#Headers],[BEGINNING BALANCE]])-1)),"")</f>
        <v/>
      </c>
      <c r="D275" s="101" t="str">
        <f>IF(tblLoan[[#This Row],[PMT NO]]&lt;&gt;"",ScheduledPayment,"")</f>
        <v/>
      </c>
      <c r="E275" s="101" t="str">
        <f>IF(tblLoan[[#This Row],[PMT NO]]&lt;&gt;"",IF(tblLoan[[#This Row],[SCHEDULED PAYMENT]]+ExtraPayments&lt;tblLoan[[#This Row],[BEGINNING BALANCE]],ExtraPayments,IF(tblLoan[[#This Row],[BEGINNING BALANCE]]-tblLoan[[#This Row],[SCHEDULED PAYMENT]]&gt;0,tblLoan[[#This Row],[BEGINNING BALANCE]]-tblLoan[[#This Row],[SCHEDULED PAYMENT]],0)),"")</f>
        <v/>
      </c>
      <c r="F275" s="101" t="str">
        <f>IF(tblLoan[[#This Row],[PMT NO]]&lt;&gt;"",IF(tblLoan[[#This Row],[SCHEDULED PAYMENT]]+tblLoan[[#This Row],[EXTRA PAYMENT]]&lt;=tblLoan[[#This Row],[BEGINNING BALANCE]],tblLoan[[#This Row],[SCHEDULED PAYMENT]]+tblLoan[[#This Row],[EXTRA PAYMENT]],tblLoan[[#This Row],[BEGINNING BALANCE]]),"")</f>
        <v/>
      </c>
      <c r="G275" s="101" t="str">
        <f>IF(tblLoan[[#This Row],[PMT NO]]&lt;&gt;"",tblLoan[[#This Row],[TOTAL PAYMENT]]-tblLoan[[#This Row],[INTEREST]],"")</f>
        <v/>
      </c>
      <c r="H275" s="101" t="str">
        <f>IF(tblLoan[[#This Row],[PMT NO]]&lt;&gt;"",tblLoan[[#This Row],[BEGINNING BALANCE]]*(InterestRate/PaymentsPerYear),"")</f>
        <v/>
      </c>
      <c r="I275" s="101" t="str">
        <f>IF(tblLoan[[#This Row],[PMT NO]]&lt;&gt;"",IF(tblLoan[[#This Row],[SCHEDULED PAYMENT]]+tblLoan[[#This Row],[EXTRA PAYMENT]]&lt;=tblLoan[[#This Row],[BEGINNING BALANCE]],tblLoan[[#This Row],[BEGINNING BALANCE]]-tblLoan[[#This Row],[PRINCIPAL]],0),"")</f>
        <v/>
      </c>
      <c r="J275" s="101" t="str">
        <f>IF(tblLoan[[#This Row],[PMT NO]]&lt;&gt;"",SUM(INDEX(tblLoan[INTEREST],1,1):tblLoan[[#This Row],[INTEREST]]),"")</f>
        <v/>
      </c>
    </row>
    <row r="276" spans="1:10" x14ac:dyDescent="0.2">
      <c r="A276" s="97" t="str">
        <f>IF(LoanIsGood,IF(ROW()-ROW(tblLoan[[#Headers],[PMT NO]])&gt;ScheduledNumberOfPayments,"",ROW()-ROW(tblLoan[[#Headers],[PMT NO]])),"")</f>
        <v/>
      </c>
      <c r="B276" s="98" t="str">
        <f>IF(tblLoan[[#This Row],[PMT NO]]&lt;&gt;"",EOMONTH(LoanStartDate,ROW(tblLoan[[#This Row],[PMT NO]])-ROW(tblLoan[[#Headers],[PMT NO]])-2)+DAY(LoanStartDate),"")</f>
        <v/>
      </c>
      <c r="C276" s="101" t="str">
        <f>IF(tblLoan[[#This Row],[PMT NO]]&lt;&gt;"",IF(ROW()-ROW(tblLoan[[#Headers],[BEGINNING BALANCE]])=1,LoanAmount,INDEX(tblLoan[ENDING BALANCE],ROW()-ROW(tblLoan[[#Headers],[BEGINNING BALANCE]])-1)),"")</f>
        <v/>
      </c>
      <c r="D276" s="101" t="str">
        <f>IF(tblLoan[[#This Row],[PMT NO]]&lt;&gt;"",ScheduledPayment,"")</f>
        <v/>
      </c>
      <c r="E276" s="101" t="str">
        <f>IF(tblLoan[[#This Row],[PMT NO]]&lt;&gt;"",IF(tblLoan[[#This Row],[SCHEDULED PAYMENT]]+ExtraPayments&lt;tblLoan[[#This Row],[BEGINNING BALANCE]],ExtraPayments,IF(tblLoan[[#This Row],[BEGINNING BALANCE]]-tblLoan[[#This Row],[SCHEDULED PAYMENT]]&gt;0,tblLoan[[#This Row],[BEGINNING BALANCE]]-tblLoan[[#This Row],[SCHEDULED PAYMENT]],0)),"")</f>
        <v/>
      </c>
      <c r="F276" s="101" t="str">
        <f>IF(tblLoan[[#This Row],[PMT NO]]&lt;&gt;"",IF(tblLoan[[#This Row],[SCHEDULED PAYMENT]]+tblLoan[[#This Row],[EXTRA PAYMENT]]&lt;=tblLoan[[#This Row],[BEGINNING BALANCE]],tblLoan[[#This Row],[SCHEDULED PAYMENT]]+tblLoan[[#This Row],[EXTRA PAYMENT]],tblLoan[[#This Row],[BEGINNING BALANCE]]),"")</f>
        <v/>
      </c>
      <c r="G276" s="101" t="str">
        <f>IF(tblLoan[[#This Row],[PMT NO]]&lt;&gt;"",tblLoan[[#This Row],[TOTAL PAYMENT]]-tblLoan[[#This Row],[INTEREST]],"")</f>
        <v/>
      </c>
      <c r="H276" s="101" t="str">
        <f>IF(tblLoan[[#This Row],[PMT NO]]&lt;&gt;"",tblLoan[[#This Row],[BEGINNING BALANCE]]*(InterestRate/PaymentsPerYear),"")</f>
        <v/>
      </c>
      <c r="I276" s="101" t="str">
        <f>IF(tblLoan[[#This Row],[PMT NO]]&lt;&gt;"",IF(tblLoan[[#This Row],[SCHEDULED PAYMENT]]+tblLoan[[#This Row],[EXTRA PAYMENT]]&lt;=tblLoan[[#This Row],[BEGINNING BALANCE]],tblLoan[[#This Row],[BEGINNING BALANCE]]-tblLoan[[#This Row],[PRINCIPAL]],0),"")</f>
        <v/>
      </c>
      <c r="J276" s="101" t="str">
        <f>IF(tblLoan[[#This Row],[PMT NO]]&lt;&gt;"",SUM(INDEX(tblLoan[INTEREST],1,1):tblLoan[[#This Row],[INTEREST]]),"")</f>
        <v/>
      </c>
    </row>
    <row r="277" spans="1:10" x14ac:dyDescent="0.2">
      <c r="A277" s="97" t="str">
        <f>IF(LoanIsGood,IF(ROW()-ROW(tblLoan[[#Headers],[PMT NO]])&gt;ScheduledNumberOfPayments,"",ROW()-ROW(tblLoan[[#Headers],[PMT NO]])),"")</f>
        <v/>
      </c>
      <c r="B277" s="98" t="str">
        <f>IF(tblLoan[[#This Row],[PMT NO]]&lt;&gt;"",EOMONTH(LoanStartDate,ROW(tblLoan[[#This Row],[PMT NO]])-ROW(tblLoan[[#Headers],[PMT NO]])-2)+DAY(LoanStartDate),"")</f>
        <v/>
      </c>
      <c r="C277" s="101" t="str">
        <f>IF(tblLoan[[#This Row],[PMT NO]]&lt;&gt;"",IF(ROW()-ROW(tblLoan[[#Headers],[BEGINNING BALANCE]])=1,LoanAmount,INDEX(tblLoan[ENDING BALANCE],ROW()-ROW(tblLoan[[#Headers],[BEGINNING BALANCE]])-1)),"")</f>
        <v/>
      </c>
      <c r="D277" s="101" t="str">
        <f>IF(tblLoan[[#This Row],[PMT NO]]&lt;&gt;"",ScheduledPayment,"")</f>
        <v/>
      </c>
      <c r="E277" s="101" t="str">
        <f>IF(tblLoan[[#This Row],[PMT NO]]&lt;&gt;"",IF(tblLoan[[#This Row],[SCHEDULED PAYMENT]]+ExtraPayments&lt;tblLoan[[#This Row],[BEGINNING BALANCE]],ExtraPayments,IF(tblLoan[[#This Row],[BEGINNING BALANCE]]-tblLoan[[#This Row],[SCHEDULED PAYMENT]]&gt;0,tblLoan[[#This Row],[BEGINNING BALANCE]]-tblLoan[[#This Row],[SCHEDULED PAYMENT]],0)),"")</f>
        <v/>
      </c>
      <c r="F277" s="101" t="str">
        <f>IF(tblLoan[[#This Row],[PMT NO]]&lt;&gt;"",IF(tblLoan[[#This Row],[SCHEDULED PAYMENT]]+tblLoan[[#This Row],[EXTRA PAYMENT]]&lt;=tblLoan[[#This Row],[BEGINNING BALANCE]],tblLoan[[#This Row],[SCHEDULED PAYMENT]]+tblLoan[[#This Row],[EXTRA PAYMENT]],tblLoan[[#This Row],[BEGINNING BALANCE]]),"")</f>
        <v/>
      </c>
      <c r="G277" s="101" t="str">
        <f>IF(tblLoan[[#This Row],[PMT NO]]&lt;&gt;"",tblLoan[[#This Row],[TOTAL PAYMENT]]-tblLoan[[#This Row],[INTEREST]],"")</f>
        <v/>
      </c>
      <c r="H277" s="101" t="str">
        <f>IF(tblLoan[[#This Row],[PMT NO]]&lt;&gt;"",tblLoan[[#This Row],[BEGINNING BALANCE]]*(InterestRate/PaymentsPerYear),"")</f>
        <v/>
      </c>
      <c r="I277" s="101" t="str">
        <f>IF(tblLoan[[#This Row],[PMT NO]]&lt;&gt;"",IF(tblLoan[[#This Row],[SCHEDULED PAYMENT]]+tblLoan[[#This Row],[EXTRA PAYMENT]]&lt;=tblLoan[[#This Row],[BEGINNING BALANCE]],tblLoan[[#This Row],[BEGINNING BALANCE]]-tblLoan[[#This Row],[PRINCIPAL]],0),"")</f>
        <v/>
      </c>
      <c r="J277" s="101" t="str">
        <f>IF(tblLoan[[#This Row],[PMT NO]]&lt;&gt;"",SUM(INDEX(tblLoan[INTEREST],1,1):tblLoan[[#This Row],[INTEREST]]),"")</f>
        <v/>
      </c>
    </row>
    <row r="278" spans="1:10" x14ac:dyDescent="0.2">
      <c r="A278" s="97" t="str">
        <f>IF(LoanIsGood,IF(ROW()-ROW(tblLoan[[#Headers],[PMT NO]])&gt;ScheduledNumberOfPayments,"",ROW()-ROW(tblLoan[[#Headers],[PMT NO]])),"")</f>
        <v/>
      </c>
      <c r="B278" s="98" t="str">
        <f>IF(tblLoan[[#This Row],[PMT NO]]&lt;&gt;"",EOMONTH(LoanStartDate,ROW(tblLoan[[#This Row],[PMT NO]])-ROW(tblLoan[[#Headers],[PMT NO]])-2)+DAY(LoanStartDate),"")</f>
        <v/>
      </c>
      <c r="C278" s="101" t="str">
        <f>IF(tblLoan[[#This Row],[PMT NO]]&lt;&gt;"",IF(ROW()-ROW(tblLoan[[#Headers],[BEGINNING BALANCE]])=1,LoanAmount,INDEX(tblLoan[ENDING BALANCE],ROW()-ROW(tblLoan[[#Headers],[BEGINNING BALANCE]])-1)),"")</f>
        <v/>
      </c>
      <c r="D278" s="101" t="str">
        <f>IF(tblLoan[[#This Row],[PMT NO]]&lt;&gt;"",ScheduledPayment,"")</f>
        <v/>
      </c>
      <c r="E278" s="101" t="str">
        <f>IF(tblLoan[[#This Row],[PMT NO]]&lt;&gt;"",IF(tblLoan[[#This Row],[SCHEDULED PAYMENT]]+ExtraPayments&lt;tblLoan[[#This Row],[BEGINNING BALANCE]],ExtraPayments,IF(tblLoan[[#This Row],[BEGINNING BALANCE]]-tblLoan[[#This Row],[SCHEDULED PAYMENT]]&gt;0,tblLoan[[#This Row],[BEGINNING BALANCE]]-tblLoan[[#This Row],[SCHEDULED PAYMENT]],0)),"")</f>
        <v/>
      </c>
      <c r="F278" s="101" t="str">
        <f>IF(tblLoan[[#This Row],[PMT NO]]&lt;&gt;"",IF(tblLoan[[#This Row],[SCHEDULED PAYMENT]]+tblLoan[[#This Row],[EXTRA PAYMENT]]&lt;=tblLoan[[#This Row],[BEGINNING BALANCE]],tblLoan[[#This Row],[SCHEDULED PAYMENT]]+tblLoan[[#This Row],[EXTRA PAYMENT]],tblLoan[[#This Row],[BEGINNING BALANCE]]),"")</f>
        <v/>
      </c>
      <c r="G278" s="101" t="str">
        <f>IF(tblLoan[[#This Row],[PMT NO]]&lt;&gt;"",tblLoan[[#This Row],[TOTAL PAYMENT]]-tblLoan[[#This Row],[INTEREST]],"")</f>
        <v/>
      </c>
      <c r="H278" s="101" t="str">
        <f>IF(tblLoan[[#This Row],[PMT NO]]&lt;&gt;"",tblLoan[[#This Row],[BEGINNING BALANCE]]*(InterestRate/PaymentsPerYear),"")</f>
        <v/>
      </c>
      <c r="I278" s="101" t="str">
        <f>IF(tblLoan[[#This Row],[PMT NO]]&lt;&gt;"",IF(tblLoan[[#This Row],[SCHEDULED PAYMENT]]+tblLoan[[#This Row],[EXTRA PAYMENT]]&lt;=tblLoan[[#This Row],[BEGINNING BALANCE]],tblLoan[[#This Row],[BEGINNING BALANCE]]-tblLoan[[#This Row],[PRINCIPAL]],0),"")</f>
        <v/>
      </c>
      <c r="J278" s="101" t="str">
        <f>IF(tblLoan[[#This Row],[PMT NO]]&lt;&gt;"",SUM(INDEX(tblLoan[INTEREST],1,1):tblLoan[[#This Row],[INTEREST]]),"")</f>
        <v/>
      </c>
    </row>
    <row r="279" spans="1:10" x14ac:dyDescent="0.2">
      <c r="A279" s="97" t="str">
        <f>IF(LoanIsGood,IF(ROW()-ROW(tblLoan[[#Headers],[PMT NO]])&gt;ScheduledNumberOfPayments,"",ROW()-ROW(tblLoan[[#Headers],[PMT NO]])),"")</f>
        <v/>
      </c>
      <c r="B279" s="98" t="str">
        <f>IF(tblLoan[[#This Row],[PMT NO]]&lt;&gt;"",EOMONTH(LoanStartDate,ROW(tblLoan[[#This Row],[PMT NO]])-ROW(tblLoan[[#Headers],[PMT NO]])-2)+DAY(LoanStartDate),"")</f>
        <v/>
      </c>
      <c r="C279" s="101" t="str">
        <f>IF(tblLoan[[#This Row],[PMT NO]]&lt;&gt;"",IF(ROW()-ROW(tblLoan[[#Headers],[BEGINNING BALANCE]])=1,LoanAmount,INDEX(tblLoan[ENDING BALANCE],ROW()-ROW(tblLoan[[#Headers],[BEGINNING BALANCE]])-1)),"")</f>
        <v/>
      </c>
      <c r="D279" s="101" t="str">
        <f>IF(tblLoan[[#This Row],[PMT NO]]&lt;&gt;"",ScheduledPayment,"")</f>
        <v/>
      </c>
      <c r="E279" s="101" t="str">
        <f>IF(tblLoan[[#This Row],[PMT NO]]&lt;&gt;"",IF(tblLoan[[#This Row],[SCHEDULED PAYMENT]]+ExtraPayments&lt;tblLoan[[#This Row],[BEGINNING BALANCE]],ExtraPayments,IF(tblLoan[[#This Row],[BEGINNING BALANCE]]-tblLoan[[#This Row],[SCHEDULED PAYMENT]]&gt;0,tblLoan[[#This Row],[BEGINNING BALANCE]]-tblLoan[[#This Row],[SCHEDULED PAYMENT]],0)),"")</f>
        <v/>
      </c>
      <c r="F279" s="101" t="str">
        <f>IF(tblLoan[[#This Row],[PMT NO]]&lt;&gt;"",IF(tblLoan[[#This Row],[SCHEDULED PAYMENT]]+tblLoan[[#This Row],[EXTRA PAYMENT]]&lt;=tblLoan[[#This Row],[BEGINNING BALANCE]],tblLoan[[#This Row],[SCHEDULED PAYMENT]]+tblLoan[[#This Row],[EXTRA PAYMENT]],tblLoan[[#This Row],[BEGINNING BALANCE]]),"")</f>
        <v/>
      </c>
      <c r="G279" s="101" t="str">
        <f>IF(tblLoan[[#This Row],[PMT NO]]&lt;&gt;"",tblLoan[[#This Row],[TOTAL PAYMENT]]-tblLoan[[#This Row],[INTEREST]],"")</f>
        <v/>
      </c>
      <c r="H279" s="101" t="str">
        <f>IF(tblLoan[[#This Row],[PMT NO]]&lt;&gt;"",tblLoan[[#This Row],[BEGINNING BALANCE]]*(InterestRate/PaymentsPerYear),"")</f>
        <v/>
      </c>
      <c r="I279" s="101" t="str">
        <f>IF(tblLoan[[#This Row],[PMT NO]]&lt;&gt;"",IF(tblLoan[[#This Row],[SCHEDULED PAYMENT]]+tblLoan[[#This Row],[EXTRA PAYMENT]]&lt;=tblLoan[[#This Row],[BEGINNING BALANCE]],tblLoan[[#This Row],[BEGINNING BALANCE]]-tblLoan[[#This Row],[PRINCIPAL]],0),"")</f>
        <v/>
      </c>
      <c r="J279" s="101" t="str">
        <f>IF(tblLoan[[#This Row],[PMT NO]]&lt;&gt;"",SUM(INDEX(tblLoan[INTEREST],1,1):tblLoan[[#This Row],[INTEREST]]),"")</f>
        <v/>
      </c>
    </row>
    <row r="280" spans="1:10" x14ac:dyDescent="0.2">
      <c r="A280" s="97" t="str">
        <f>IF(LoanIsGood,IF(ROW()-ROW(tblLoan[[#Headers],[PMT NO]])&gt;ScheduledNumberOfPayments,"",ROW()-ROW(tblLoan[[#Headers],[PMT NO]])),"")</f>
        <v/>
      </c>
      <c r="B280" s="98" t="str">
        <f>IF(tblLoan[[#This Row],[PMT NO]]&lt;&gt;"",EOMONTH(LoanStartDate,ROW(tblLoan[[#This Row],[PMT NO]])-ROW(tblLoan[[#Headers],[PMT NO]])-2)+DAY(LoanStartDate),"")</f>
        <v/>
      </c>
      <c r="C280" s="101" t="str">
        <f>IF(tblLoan[[#This Row],[PMT NO]]&lt;&gt;"",IF(ROW()-ROW(tblLoan[[#Headers],[BEGINNING BALANCE]])=1,LoanAmount,INDEX(tblLoan[ENDING BALANCE],ROW()-ROW(tblLoan[[#Headers],[BEGINNING BALANCE]])-1)),"")</f>
        <v/>
      </c>
      <c r="D280" s="101" t="str">
        <f>IF(tblLoan[[#This Row],[PMT NO]]&lt;&gt;"",ScheduledPayment,"")</f>
        <v/>
      </c>
      <c r="E280" s="101" t="str">
        <f>IF(tblLoan[[#This Row],[PMT NO]]&lt;&gt;"",IF(tblLoan[[#This Row],[SCHEDULED PAYMENT]]+ExtraPayments&lt;tblLoan[[#This Row],[BEGINNING BALANCE]],ExtraPayments,IF(tblLoan[[#This Row],[BEGINNING BALANCE]]-tblLoan[[#This Row],[SCHEDULED PAYMENT]]&gt;0,tblLoan[[#This Row],[BEGINNING BALANCE]]-tblLoan[[#This Row],[SCHEDULED PAYMENT]],0)),"")</f>
        <v/>
      </c>
      <c r="F280" s="101" t="str">
        <f>IF(tblLoan[[#This Row],[PMT NO]]&lt;&gt;"",IF(tblLoan[[#This Row],[SCHEDULED PAYMENT]]+tblLoan[[#This Row],[EXTRA PAYMENT]]&lt;=tblLoan[[#This Row],[BEGINNING BALANCE]],tblLoan[[#This Row],[SCHEDULED PAYMENT]]+tblLoan[[#This Row],[EXTRA PAYMENT]],tblLoan[[#This Row],[BEGINNING BALANCE]]),"")</f>
        <v/>
      </c>
      <c r="G280" s="101" t="str">
        <f>IF(tblLoan[[#This Row],[PMT NO]]&lt;&gt;"",tblLoan[[#This Row],[TOTAL PAYMENT]]-tblLoan[[#This Row],[INTEREST]],"")</f>
        <v/>
      </c>
      <c r="H280" s="101" t="str">
        <f>IF(tblLoan[[#This Row],[PMT NO]]&lt;&gt;"",tblLoan[[#This Row],[BEGINNING BALANCE]]*(InterestRate/PaymentsPerYear),"")</f>
        <v/>
      </c>
      <c r="I280" s="101" t="str">
        <f>IF(tblLoan[[#This Row],[PMT NO]]&lt;&gt;"",IF(tblLoan[[#This Row],[SCHEDULED PAYMENT]]+tblLoan[[#This Row],[EXTRA PAYMENT]]&lt;=tblLoan[[#This Row],[BEGINNING BALANCE]],tblLoan[[#This Row],[BEGINNING BALANCE]]-tblLoan[[#This Row],[PRINCIPAL]],0),"")</f>
        <v/>
      </c>
      <c r="J280" s="101" t="str">
        <f>IF(tblLoan[[#This Row],[PMT NO]]&lt;&gt;"",SUM(INDEX(tblLoan[INTEREST],1,1):tblLoan[[#This Row],[INTEREST]]),"")</f>
        <v/>
      </c>
    </row>
    <row r="281" spans="1:10" x14ac:dyDescent="0.2">
      <c r="A281" s="97" t="str">
        <f>IF(LoanIsGood,IF(ROW()-ROW(tblLoan[[#Headers],[PMT NO]])&gt;ScheduledNumberOfPayments,"",ROW()-ROW(tblLoan[[#Headers],[PMT NO]])),"")</f>
        <v/>
      </c>
      <c r="B281" s="98" t="str">
        <f>IF(tblLoan[[#This Row],[PMT NO]]&lt;&gt;"",EOMONTH(LoanStartDate,ROW(tblLoan[[#This Row],[PMT NO]])-ROW(tblLoan[[#Headers],[PMT NO]])-2)+DAY(LoanStartDate),"")</f>
        <v/>
      </c>
      <c r="C281" s="101" t="str">
        <f>IF(tblLoan[[#This Row],[PMT NO]]&lt;&gt;"",IF(ROW()-ROW(tblLoan[[#Headers],[BEGINNING BALANCE]])=1,LoanAmount,INDEX(tblLoan[ENDING BALANCE],ROW()-ROW(tblLoan[[#Headers],[BEGINNING BALANCE]])-1)),"")</f>
        <v/>
      </c>
      <c r="D281" s="101" t="str">
        <f>IF(tblLoan[[#This Row],[PMT NO]]&lt;&gt;"",ScheduledPayment,"")</f>
        <v/>
      </c>
      <c r="E281" s="101" t="str">
        <f>IF(tblLoan[[#This Row],[PMT NO]]&lt;&gt;"",IF(tblLoan[[#This Row],[SCHEDULED PAYMENT]]+ExtraPayments&lt;tblLoan[[#This Row],[BEGINNING BALANCE]],ExtraPayments,IF(tblLoan[[#This Row],[BEGINNING BALANCE]]-tblLoan[[#This Row],[SCHEDULED PAYMENT]]&gt;0,tblLoan[[#This Row],[BEGINNING BALANCE]]-tblLoan[[#This Row],[SCHEDULED PAYMENT]],0)),"")</f>
        <v/>
      </c>
      <c r="F281" s="101" t="str">
        <f>IF(tblLoan[[#This Row],[PMT NO]]&lt;&gt;"",IF(tblLoan[[#This Row],[SCHEDULED PAYMENT]]+tblLoan[[#This Row],[EXTRA PAYMENT]]&lt;=tblLoan[[#This Row],[BEGINNING BALANCE]],tblLoan[[#This Row],[SCHEDULED PAYMENT]]+tblLoan[[#This Row],[EXTRA PAYMENT]],tblLoan[[#This Row],[BEGINNING BALANCE]]),"")</f>
        <v/>
      </c>
      <c r="G281" s="101" t="str">
        <f>IF(tblLoan[[#This Row],[PMT NO]]&lt;&gt;"",tblLoan[[#This Row],[TOTAL PAYMENT]]-tblLoan[[#This Row],[INTEREST]],"")</f>
        <v/>
      </c>
      <c r="H281" s="101" t="str">
        <f>IF(tblLoan[[#This Row],[PMT NO]]&lt;&gt;"",tblLoan[[#This Row],[BEGINNING BALANCE]]*(InterestRate/PaymentsPerYear),"")</f>
        <v/>
      </c>
      <c r="I281" s="101" t="str">
        <f>IF(tblLoan[[#This Row],[PMT NO]]&lt;&gt;"",IF(tblLoan[[#This Row],[SCHEDULED PAYMENT]]+tblLoan[[#This Row],[EXTRA PAYMENT]]&lt;=tblLoan[[#This Row],[BEGINNING BALANCE]],tblLoan[[#This Row],[BEGINNING BALANCE]]-tblLoan[[#This Row],[PRINCIPAL]],0),"")</f>
        <v/>
      </c>
      <c r="J281" s="101" t="str">
        <f>IF(tblLoan[[#This Row],[PMT NO]]&lt;&gt;"",SUM(INDEX(tblLoan[INTEREST],1,1):tblLoan[[#This Row],[INTEREST]]),"")</f>
        <v/>
      </c>
    </row>
    <row r="282" spans="1:10" x14ac:dyDescent="0.2">
      <c r="A282" s="97" t="str">
        <f>IF(LoanIsGood,IF(ROW()-ROW(tblLoan[[#Headers],[PMT NO]])&gt;ScheduledNumberOfPayments,"",ROW()-ROW(tblLoan[[#Headers],[PMT NO]])),"")</f>
        <v/>
      </c>
      <c r="B282" s="98" t="str">
        <f>IF(tblLoan[[#This Row],[PMT NO]]&lt;&gt;"",EOMONTH(LoanStartDate,ROW(tblLoan[[#This Row],[PMT NO]])-ROW(tblLoan[[#Headers],[PMT NO]])-2)+DAY(LoanStartDate),"")</f>
        <v/>
      </c>
      <c r="C282" s="101" t="str">
        <f>IF(tblLoan[[#This Row],[PMT NO]]&lt;&gt;"",IF(ROW()-ROW(tblLoan[[#Headers],[BEGINNING BALANCE]])=1,LoanAmount,INDEX(tblLoan[ENDING BALANCE],ROW()-ROW(tblLoan[[#Headers],[BEGINNING BALANCE]])-1)),"")</f>
        <v/>
      </c>
      <c r="D282" s="101" t="str">
        <f>IF(tblLoan[[#This Row],[PMT NO]]&lt;&gt;"",ScheduledPayment,"")</f>
        <v/>
      </c>
      <c r="E282" s="101" t="str">
        <f>IF(tblLoan[[#This Row],[PMT NO]]&lt;&gt;"",IF(tblLoan[[#This Row],[SCHEDULED PAYMENT]]+ExtraPayments&lt;tblLoan[[#This Row],[BEGINNING BALANCE]],ExtraPayments,IF(tblLoan[[#This Row],[BEGINNING BALANCE]]-tblLoan[[#This Row],[SCHEDULED PAYMENT]]&gt;0,tblLoan[[#This Row],[BEGINNING BALANCE]]-tblLoan[[#This Row],[SCHEDULED PAYMENT]],0)),"")</f>
        <v/>
      </c>
      <c r="F282" s="101" t="str">
        <f>IF(tblLoan[[#This Row],[PMT NO]]&lt;&gt;"",IF(tblLoan[[#This Row],[SCHEDULED PAYMENT]]+tblLoan[[#This Row],[EXTRA PAYMENT]]&lt;=tblLoan[[#This Row],[BEGINNING BALANCE]],tblLoan[[#This Row],[SCHEDULED PAYMENT]]+tblLoan[[#This Row],[EXTRA PAYMENT]],tblLoan[[#This Row],[BEGINNING BALANCE]]),"")</f>
        <v/>
      </c>
      <c r="G282" s="101" t="str">
        <f>IF(tblLoan[[#This Row],[PMT NO]]&lt;&gt;"",tblLoan[[#This Row],[TOTAL PAYMENT]]-tblLoan[[#This Row],[INTEREST]],"")</f>
        <v/>
      </c>
      <c r="H282" s="101" t="str">
        <f>IF(tblLoan[[#This Row],[PMT NO]]&lt;&gt;"",tblLoan[[#This Row],[BEGINNING BALANCE]]*(InterestRate/PaymentsPerYear),"")</f>
        <v/>
      </c>
      <c r="I282" s="101" t="str">
        <f>IF(tblLoan[[#This Row],[PMT NO]]&lt;&gt;"",IF(tblLoan[[#This Row],[SCHEDULED PAYMENT]]+tblLoan[[#This Row],[EXTRA PAYMENT]]&lt;=tblLoan[[#This Row],[BEGINNING BALANCE]],tblLoan[[#This Row],[BEGINNING BALANCE]]-tblLoan[[#This Row],[PRINCIPAL]],0),"")</f>
        <v/>
      </c>
      <c r="J282" s="101" t="str">
        <f>IF(tblLoan[[#This Row],[PMT NO]]&lt;&gt;"",SUM(INDEX(tblLoan[INTEREST],1,1):tblLoan[[#This Row],[INTEREST]]),"")</f>
        <v/>
      </c>
    </row>
    <row r="283" spans="1:10" x14ac:dyDescent="0.2">
      <c r="A283" s="97" t="str">
        <f>IF(LoanIsGood,IF(ROW()-ROW(tblLoan[[#Headers],[PMT NO]])&gt;ScheduledNumberOfPayments,"",ROW()-ROW(tblLoan[[#Headers],[PMT NO]])),"")</f>
        <v/>
      </c>
      <c r="B283" s="98" t="str">
        <f>IF(tblLoan[[#This Row],[PMT NO]]&lt;&gt;"",EOMONTH(LoanStartDate,ROW(tblLoan[[#This Row],[PMT NO]])-ROW(tblLoan[[#Headers],[PMT NO]])-2)+DAY(LoanStartDate),"")</f>
        <v/>
      </c>
      <c r="C283" s="101" t="str">
        <f>IF(tblLoan[[#This Row],[PMT NO]]&lt;&gt;"",IF(ROW()-ROW(tblLoan[[#Headers],[BEGINNING BALANCE]])=1,LoanAmount,INDEX(tblLoan[ENDING BALANCE],ROW()-ROW(tblLoan[[#Headers],[BEGINNING BALANCE]])-1)),"")</f>
        <v/>
      </c>
      <c r="D283" s="101" t="str">
        <f>IF(tblLoan[[#This Row],[PMT NO]]&lt;&gt;"",ScheduledPayment,"")</f>
        <v/>
      </c>
      <c r="E283" s="101" t="str">
        <f>IF(tblLoan[[#This Row],[PMT NO]]&lt;&gt;"",IF(tblLoan[[#This Row],[SCHEDULED PAYMENT]]+ExtraPayments&lt;tblLoan[[#This Row],[BEGINNING BALANCE]],ExtraPayments,IF(tblLoan[[#This Row],[BEGINNING BALANCE]]-tblLoan[[#This Row],[SCHEDULED PAYMENT]]&gt;0,tblLoan[[#This Row],[BEGINNING BALANCE]]-tblLoan[[#This Row],[SCHEDULED PAYMENT]],0)),"")</f>
        <v/>
      </c>
      <c r="F283" s="101" t="str">
        <f>IF(tblLoan[[#This Row],[PMT NO]]&lt;&gt;"",IF(tblLoan[[#This Row],[SCHEDULED PAYMENT]]+tblLoan[[#This Row],[EXTRA PAYMENT]]&lt;=tblLoan[[#This Row],[BEGINNING BALANCE]],tblLoan[[#This Row],[SCHEDULED PAYMENT]]+tblLoan[[#This Row],[EXTRA PAYMENT]],tblLoan[[#This Row],[BEGINNING BALANCE]]),"")</f>
        <v/>
      </c>
      <c r="G283" s="101" t="str">
        <f>IF(tblLoan[[#This Row],[PMT NO]]&lt;&gt;"",tblLoan[[#This Row],[TOTAL PAYMENT]]-tblLoan[[#This Row],[INTEREST]],"")</f>
        <v/>
      </c>
      <c r="H283" s="101" t="str">
        <f>IF(tblLoan[[#This Row],[PMT NO]]&lt;&gt;"",tblLoan[[#This Row],[BEGINNING BALANCE]]*(InterestRate/PaymentsPerYear),"")</f>
        <v/>
      </c>
      <c r="I283" s="101" t="str">
        <f>IF(tblLoan[[#This Row],[PMT NO]]&lt;&gt;"",IF(tblLoan[[#This Row],[SCHEDULED PAYMENT]]+tblLoan[[#This Row],[EXTRA PAYMENT]]&lt;=tblLoan[[#This Row],[BEGINNING BALANCE]],tblLoan[[#This Row],[BEGINNING BALANCE]]-tblLoan[[#This Row],[PRINCIPAL]],0),"")</f>
        <v/>
      </c>
      <c r="J283" s="101" t="str">
        <f>IF(tblLoan[[#This Row],[PMT NO]]&lt;&gt;"",SUM(INDEX(tblLoan[INTEREST],1,1):tblLoan[[#This Row],[INTEREST]]),"")</f>
        <v/>
      </c>
    </row>
    <row r="284" spans="1:10" x14ac:dyDescent="0.2">
      <c r="A284" s="97" t="str">
        <f>IF(LoanIsGood,IF(ROW()-ROW(tblLoan[[#Headers],[PMT NO]])&gt;ScheduledNumberOfPayments,"",ROW()-ROW(tblLoan[[#Headers],[PMT NO]])),"")</f>
        <v/>
      </c>
      <c r="B284" s="98" t="str">
        <f>IF(tblLoan[[#This Row],[PMT NO]]&lt;&gt;"",EOMONTH(LoanStartDate,ROW(tblLoan[[#This Row],[PMT NO]])-ROW(tblLoan[[#Headers],[PMT NO]])-2)+DAY(LoanStartDate),"")</f>
        <v/>
      </c>
      <c r="C284" s="101" t="str">
        <f>IF(tblLoan[[#This Row],[PMT NO]]&lt;&gt;"",IF(ROW()-ROW(tblLoan[[#Headers],[BEGINNING BALANCE]])=1,LoanAmount,INDEX(tblLoan[ENDING BALANCE],ROW()-ROW(tblLoan[[#Headers],[BEGINNING BALANCE]])-1)),"")</f>
        <v/>
      </c>
      <c r="D284" s="101" t="str">
        <f>IF(tblLoan[[#This Row],[PMT NO]]&lt;&gt;"",ScheduledPayment,"")</f>
        <v/>
      </c>
      <c r="E284" s="101" t="str">
        <f>IF(tblLoan[[#This Row],[PMT NO]]&lt;&gt;"",IF(tblLoan[[#This Row],[SCHEDULED PAYMENT]]+ExtraPayments&lt;tblLoan[[#This Row],[BEGINNING BALANCE]],ExtraPayments,IF(tblLoan[[#This Row],[BEGINNING BALANCE]]-tblLoan[[#This Row],[SCHEDULED PAYMENT]]&gt;0,tblLoan[[#This Row],[BEGINNING BALANCE]]-tblLoan[[#This Row],[SCHEDULED PAYMENT]],0)),"")</f>
        <v/>
      </c>
      <c r="F284" s="101" t="str">
        <f>IF(tblLoan[[#This Row],[PMT NO]]&lt;&gt;"",IF(tblLoan[[#This Row],[SCHEDULED PAYMENT]]+tblLoan[[#This Row],[EXTRA PAYMENT]]&lt;=tblLoan[[#This Row],[BEGINNING BALANCE]],tblLoan[[#This Row],[SCHEDULED PAYMENT]]+tblLoan[[#This Row],[EXTRA PAYMENT]],tblLoan[[#This Row],[BEGINNING BALANCE]]),"")</f>
        <v/>
      </c>
      <c r="G284" s="101" t="str">
        <f>IF(tblLoan[[#This Row],[PMT NO]]&lt;&gt;"",tblLoan[[#This Row],[TOTAL PAYMENT]]-tblLoan[[#This Row],[INTEREST]],"")</f>
        <v/>
      </c>
      <c r="H284" s="101" t="str">
        <f>IF(tblLoan[[#This Row],[PMT NO]]&lt;&gt;"",tblLoan[[#This Row],[BEGINNING BALANCE]]*(InterestRate/PaymentsPerYear),"")</f>
        <v/>
      </c>
      <c r="I284" s="101" t="str">
        <f>IF(tblLoan[[#This Row],[PMT NO]]&lt;&gt;"",IF(tblLoan[[#This Row],[SCHEDULED PAYMENT]]+tblLoan[[#This Row],[EXTRA PAYMENT]]&lt;=tblLoan[[#This Row],[BEGINNING BALANCE]],tblLoan[[#This Row],[BEGINNING BALANCE]]-tblLoan[[#This Row],[PRINCIPAL]],0),"")</f>
        <v/>
      </c>
      <c r="J284" s="101" t="str">
        <f>IF(tblLoan[[#This Row],[PMT NO]]&lt;&gt;"",SUM(INDEX(tblLoan[INTEREST],1,1):tblLoan[[#This Row],[INTEREST]]),"")</f>
        <v/>
      </c>
    </row>
    <row r="285" spans="1:10" x14ac:dyDescent="0.2">
      <c r="A285" s="97" t="str">
        <f>IF(LoanIsGood,IF(ROW()-ROW(tblLoan[[#Headers],[PMT NO]])&gt;ScheduledNumberOfPayments,"",ROW()-ROW(tblLoan[[#Headers],[PMT NO]])),"")</f>
        <v/>
      </c>
      <c r="B285" s="98" t="str">
        <f>IF(tblLoan[[#This Row],[PMT NO]]&lt;&gt;"",EOMONTH(LoanStartDate,ROW(tblLoan[[#This Row],[PMT NO]])-ROW(tblLoan[[#Headers],[PMT NO]])-2)+DAY(LoanStartDate),"")</f>
        <v/>
      </c>
      <c r="C285" s="101" t="str">
        <f>IF(tblLoan[[#This Row],[PMT NO]]&lt;&gt;"",IF(ROW()-ROW(tblLoan[[#Headers],[BEGINNING BALANCE]])=1,LoanAmount,INDEX(tblLoan[ENDING BALANCE],ROW()-ROW(tblLoan[[#Headers],[BEGINNING BALANCE]])-1)),"")</f>
        <v/>
      </c>
      <c r="D285" s="101" t="str">
        <f>IF(tblLoan[[#This Row],[PMT NO]]&lt;&gt;"",ScheduledPayment,"")</f>
        <v/>
      </c>
      <c r="E285" s="101" t="str">
        <f>IF(tblLoan[[#This Row],[PMT NO]]&lt;&gt;"",IF(tblLoan[[#This Row],[SCHEDULED PAYMENT]]+ExtraPayments&lt;tblLoan[[#This Row],[BEGINNING BALANCE]],ExtraPayments,IF(tblLoan[[#This Row],[BEGINNING BALANCE]]-tblLoan[[#This Row],[SCHEDULED PAYMENT]]&gt;0,tblLoan[[#This Row],[BEGINNING BALANCE]]-tblLoan[[#This Row],[SCHEDULED PAYMENT]],0)),"")</f>
        <v/>
      </c>
      <c r="F285" s="101" t="str">
        <f>IF(tblLoan[[#This Row],[PMT NO]]&lt;&gt;"",IF(tblLoan[[#This Row],[SCHEDULED PAYMENT]]+tblLoan[[#This Row],[EXTRA PAYMENT]]&lt;=tblLoan[[#This Row],[BEGINNING BALANCE]],tblLoan[[#This Row],[SCHEDULED PAYMENT]]+tblLoan[[#This Row],[EXTRA PAYMENT]],tblLoan[[#This Row],[BEGINNING BALANCE]]),"")</f>
        <v/>
      </c>
      <c r="G285" s="101" t="str">
        <f>IF(tblLoan[[#This Row],[PMT NO]]&lt;&gt;"",tblLoan[[#This Row],[TOTAL PAYMENT]]-tblLoan[[#This Row],[INTEREST]],"")</f>
        <v/>
      </c>
      <c r="H285" s="101" t="str">
        <f>IF(tblLoan[[#This Row],[PMT NO]]&lt;&gt;"",tblLoan[[#This Row],[BEGINNING BALANCE]]*(InterestRate/PaymentsPerYear),"")</f>
        <v/>
      </c>
      <c r="I285" s="101" t="str">
        <f>IF(tblLoan[[#This Row],[PMT NO]]&lt;&gt;"",IF(tblLoan[[#This Row],[SCHEDULED PAYMENT]]+tblLoan[[#This Row],[EXTRA PAYMENT]]&lt;=tblLoan[[#This Row],[BEGINNING BALANCE]],tblLoan[[#This Row],[BEGINNING BALANCE]]-tblLoan[[#This Row],[PRINCIPAL]],0),"")</f>
        <v/>
      </c>
      <c r="J285" s="101" t="str">
        <f>IF(tblLoan[[#This Row],[PMT NO]]&lt;&gt;"",SUM(INDEX(tblLoan[INTEREST],1,1):tblLoan[[#This Row],[INTEREST]]),"")</f>
        <v/>
      </c>
    </row>
    <row r="286" spans="1:10" x14ac:dyDescent="0.2">
      <c r="A286" s="97" t="str">
        <f>IF(LoanIsGood,IF(ROW()-ROW(tblLoan[[#Headers],[PMT NO]])&gt;ScheduledNumberOfPayments,"",ROW()-ROW(tblLoan[[#Headers],[PMT NO]])),"")</f>
        <v/>
      </c>
      <c r="B286" s="98" t="str">
        <f>IF(tblLoan[[#This Row],[PMT NO]]&lt;&gt;"",EOMONTH(LoanStartDate,ROW(tblLoan[[#This Row],[PMT NO]])-ROW(tblLoan[[#Headers],[PMT NO]])-2)+DAY(LoanStartDate),"")</f>
        <v/>
      </c>
      <c r="C286" s="101" t="str">
        <f>IF(tblLoan[[#This Row],[PMT NO]]&lt;&gt;"",IF(ROW()-ROW(tblLoan[[#Headers],[BEGINNING BALANCE]])=1,LoanAmount,INDEX(tblLoan[ENDING BALANCE],ROW()-ROW(tblLoan[[#Headers],[BEGINNING BALANCE]])-1)),"")</f>
        <v/>
      </c>
      <c r="D286" s="101" t="str">
        <f>IF(tblLoan[[#This Row],[PMT NO]]&lt;&gt;"",ScheduledPayment,"")</f>
        <v/>
      </c>
      <c r="E286" s="101" t="str">
        <f>IF(tblLoan[[#This Row],[PMT NO]]&lt;&gt;"",IF(tblLoan[[#This Row],[SCHEDULED PAYMENT]]+ExtraPayments&lt;tblLoan[[#This Row],[BEGINNING BALANCE]],ExtraPayments,IF(tblLoan[[#This Row],[BEGINNING BALANCE]]-tblLoan[[#This Row],[SCHEDULED PAYMENT]]&gt;0,tblLoan[[#This Row],[BEGINNING BALANCE]]-tblLoan[[#This Row],[SCHEDULED PAYMENT]],0)),"")</f>
        <v/>
      </c>
      <c r="F286" s="101" t="str">
        <f>IF(tblLoan[[#This Row],[PMT NO]]&lt;&gt;"",IF(tblLoan[[#This Row],[SCHEDULED PAYMENT]]+tblLoan[[#This Row],[EXTRA PAYMENT]]&lt;=tblLoan[[#This Row],[BEGINNING BALANCE]],tblLoan[[#This Row],[SCHEDULED PAYMENT]]+tblLoan[[#This Row],[EXTRA PAYMENT]],tblLoan[[#This Row],[BEGINNING BALANCE]]),"")</f>
        <v/>
      </c>
      <c r="G286" s="101" t="str">
        <f>IF(tblLoan[[#This Row],[PMT NO]]&lt;&gt;"",tblLoan[[#This Row],[TOTAL PAYMENT]]-tblLoan[[#This Row],[INTEREST]],"")</f>
        <v/>
      </c>
      <c r="H286" s="101" t="str">
        <f>IF(tblLoan[[#This Row],[PMT NO]]&lt;&gt;"",tblLoan[[#This Row],[BEGINNING BALANCE]]*(InterestRate/PaymentsPerYear),"")</f>
        <v/>
      </c>
      <c r="I286" s="101" t="str">
        <f>IF(tblLoan[[#This Row],[PMT NO]]&lt;&gt;"",IF(tblLoan[[#This Row],[SCHEDULED PAYMENT]]+tblLoan[[#This Row],[EXTRA PAYMENT]]&lt;=tblLoan[[#This Row],[BEGINNING BALANCE]],tblLoan[[#This Row],[BEGINNING BALANCE]]-tblLoan[[#This Row],[PRINCIPAL]],0),"")</f>
        <v/>
      </c>
      <c r="J286" s="101" t="str">
        <f>IF(tblLoan[[#This Row],[PMT NO]]&lt;&gt;"",SUM(INDEX(tblLoan[INTEREST],1,1):tblLoan[[#This Row],[INTEREST]]),"")</f>
        <v/>
      </c>
    </row>
    <row r="287" spans="1:10" x14ac:dyDescent="0.2">
      <c r="A287" s="97" t="str">
        <f>IF(LoanIsGood,IF(ROW()-ROW(tblLoan[[#Headers],[PMT NO]])&gt;ScheduledNumberOfPayments,"",ROW()-ROW(tblLoan[[#Headers],[PMT NO]])),"")</f>
        <v/>
      </c>
      <c r="B287" s="98" t="str">
        <f>IF(tblLoan[[#This Row],[PMT NO]]&lt;&gt;"",EOMONTH(LoanStartDate,ROW(tblLoan[[#This Row],[PMT NO]])-ROW(tblLoan[[#Headers],[PMT NO]])-2)+DAY(LoanStartDate),"")</f>
        <v/>
      </c>
      <c r="C287" s="101" t="str">
        <f>IF(tblLoan[[#This Row],[PMT NO]]&lt;&gt;"",IF(ROW()-ROW(tblLoan[[#Headers],[BEGINNING BALANCE]])=1,LoanAmount,INDEX(tblLoan[ENDING BALANCE],ROW()-ROW(tblLoan[[#Headers],[BEGINNING BALANCE]])-1)),"")</f>
        <v/>
      </c>
      <c r="D287" s="101" t="str">
        <f>IF(tblLoan[[#This Row],[PMT NO]]&lt;&gt;"",ScheduledPayment,"")</f>
        <v/>
      </c>
      <c r="E287" s="101" t="str">
        <f>IF(tblLoan[[#This Row],[PMT NO]]&lt;&gt;"",IF(tblLoan[[#This Row],[SCHEDULED PAYMENT]]+ExtraPayments&lt;tblLoan[[#This Row],[BEGINNING BALANCE]],ExtraPayments,IF(tblLoan[[#This Row],[BEGINNING BALANCE]]-tblLoan[[#This Row],[SCHEDULED PAYMENT]]&gt;0,tblLoan[[#This Row],[BEGINNING BALANCE]]-tblLoan[[#This Row],[SCHEDULED PAYMENT]],0)),"")</f>
        <v/>
      </c>
      <c r="F287" s="101" t="str">
        <f>IF(tblLoan[[#This Row],[PMT NO]]&lt;&gt;"",IF(tblLoan[[#This Row],[SCHEDULED PAYMENT]]+tblLoan[[#This Row],[EXTRA PAYMENT]]&lt;=tblLoan[[#This Row],[BEGINNING BALANCE]],tblLoan[[#This Row],[SCHEDULED PAYMENT]]+tblLoan[[#This Row],[EXTRA PAYMENT]],tblLoan[[#This Row],[BEGINNING BALANCE]]),"")</f>
        <v/>
      </c>
      <c r="G287" s="101" t="str">
        <f>IF(tblLoan[[#This Row],[PMT NO]]&lt;&gt;"",tblLoan[[#This Row],[TOTAL PAYMENT]]-tblLoan[[#This Row],[INTEREST]],"")</f>
        <v/>
      </c>
      <c r="H287" s="101" t="str">
        <f>IF(tblLoan[[#This Row],[PMT NO]]&lt;&gt;"",tblLoan[[#This Row],[BEGINNING BALANCE]]*(InterestRate/PaymentsPerYear),"")</f>
        <v/>
      </c>
      <c r="I287" s="101" t="str">
        <f>IF(tblLoan[[#This Row],[PMT NO]]&lt;&gt;"",IF(tblLoan[[#This Row],[SCHEDULED PAYMENT]]+tblLoan[[#This Row],[EXTRA PAYMENT]]&lt;=tblLoan[[#This Row],[BEGINNING BALANCE]],tblLoan[[#This Row],[BEGINNING BALANCE]]-tblLoan[[#This Row],[PRINCIPAL]],0),"")</f>
        <v/>
      </c>
      <c r="J287" s="101" t="str">
        <f>IF(tblLoan[[#This Row],[PMT NO]]&lt;&gt;"",SUM(INDEX(tblLoan[INTEREST],1,1):tblLoan[[#This Row],[INTEREST]]),"")</f>
        <v/>
      </c>
    </row>
    <row r="288" spans="1:10" x14ac:dyDescent="0.2">
      <c r="A288" s="97" t="str">
        <f>IF(LoanIsGood,IF(ROW()-ROW(tblLoan[[#Headers],[PMT NO]])&gt;ScheduledNumberOfPayments,"",ROW()-ROW(tblLoan[[#Headers],[PMT NO]])),"")</f>
        <v/>
      </c>
      <c r="B288" s="98" t="str">
        <f>IF(tblLoan[[#This Row],[PMT NO]]&lt;&gt;"",EOMONTH(LoanStartDate,ROW(tblLoan[[#This Row],[PMT NO]])-ROW(tblLoan[[#Headers],[PMT NO]])-2)+DAY(LoanStartDate),"")</f>
        <v/>
      </c>
      <c r="C288" s="101" t="str">
        <f>IF(tblLoan[[#This Row],[PMT NO]]&lt;&gt;"",IF(ROW()-ROW(tblLoan[[#Headers],[BEGINNING BALANCE]])=1,LoanAmount,INDEX(tblLoan[ENDING BALANCE],ROW()-ROW(tblLoan[[#Headers],[BEGINNING BALANCE]])-1)),"")</f>
        <v/>
      </c>
      <c r="D288" s="101" t="str">
        <f>IF(tblLoan[[#This Row],[PMT NO]]&lt;&gt;"",ScheduledPayment,"")</f>
        <v/>
      </c>
      <c r="E288" s="101" t="str">
        <f>IF(tblLoan[[#This Row],[PMT NO]]&lt;&gt;"",IF(tblLoan[[#This Row],[SCHEDULED PAYMENT]]+ExtraPayments&lt;tblLoan[[#This Row],[BEGINNING BALANCE]],ExtraPayments,IF(tblLoan[[#This Row],[BEGINNING BALANCE]]-tblLoan[[#This Row],[SCHEDULED PAYMENT]]&gt;0,tblLoan[[#This Row],[BEGINNING BALANCE]]-tblLoan[[#This Row],[SCHEDULED PAYMENT]],0)),"")</f>
        <v/>
      </c>
      <c r="F288" s="101" t="str">
        <f>IF(tblLoan[[#This Row],[PMT NO]]&lt;&gt;"",IF(tblLoan[[#This Row],[SCHEDULED PAYMENT]]+tblLoan[[#This Row],[EXTRA PAYMENT]]&lt;=tblLoan[[#This Row],[BEGINNING BALANCE]],tblLoan[[#This Row],[SCHEDULED PAYMENT]]+tblLoan[[#This Row],[EXTRA PAYMENT]],tblLoan[[#This Row],[BEGINNING BALANCE]]),"")</f>
        <v/>
      </c>
      <c r="G288" s="101" t="str">
        <f>IF(tblLoan[[#This Row],[PMT NO]]&lt;&gt;"",tblLoan[[#This Row],[TOTAL PAYMENT]]-tblLoan[[#This Row],[INTEREST]],"")</f>
        <v/>
      </c>
      <c r="H288" s="101" t="str">
        <f>IF(tblLoan[[#This Row],[PMT NO]]&lt;&gt;"",tblLoan[[#This Row],[BEGINNING BALANCE]]*(InterestRate/PaymentsPerYear),"")</f>
        <v/>
      </c>
      <c r="I288" s="101" t="str">
        <f>IF(tblLoan[[#This Row],[PMT NO]]&lt;&gt;"",IF(tblLoan[[#This Row],[SCHEDULED PAYMENT]]+tblLoan[[#This Row],[EXTRA PAYMENT]]&lt;=tblLoan[[#This Row],[BEGINNING BALANCE]],tblLoan[[#This Row],[BEGINNING BALANCE]]-tblLoan[[#This Row],[PRINCIPAL]],0),"")</f>
        <v/>
      </c>
      <c r="J288" s="101" t="str">
        <f>IF(tblLoan[[#This Row],[PMT NO]]&lt;&gt;"",SUM(INDEX(tblLoan[INTEREST],1,1):tblLoan[[#This Row],[INTEREST]]),"")</f>
        <v/>
      </c>
    </row>
    <row r="289" spans="1:10" x14ac:dyDescent="0.2">
      <c r="A289" s="97" t="str">
        <f>IF(LoanIsGood,IF(ROW()-ROW(tblLoan[[#Headers],[PMT NO]])&gt;ScheduledNumberOfPayments,"",ROW()-ROW(tblLoan[[#Headers],[PMT NO]])),"")</f>
        <v/>
      </c>
      <c r="B289" s="98" t="str">
        <f>IF(tblLoan[[#This Row],[PMT NO]]&lt;&gt;"",EOMONTH(LoanStartDate,ROW(tblLoan[[#This Row],[PMT NO]])-ROW(tblLoan[[#Headers],[PMT NO]])-2)+DAY(LoanStartDate),"")</f>
        <v/>
      </c>
      <c r="C289" s="101" t="str">
        <f>IF(tblLoan[[#This Row],[PMT NO]]&lt;&gt;"",IF(ROW()-ROW(tblLoan[[#Headers],[BEGINNING BALANCE]])=1,LoanAmount,INDEX(tblLoan[ENDING BALANCE],ROW()-ROW(tblLoan[[#Headers],[BEGINNING BALANCE]])-1)),"")</f>
        <v/>
      </c>
      <c r="D289" s="101" t="str">
        <f>IF(tblLoan[[#This Row],[PMT NO]]&lt;&gt;"",ScheduledPayment,"")</f>
        <v/>
      </c>
      <c r="E289" s="101" t="str">
        <f>IF(tblLoan[[#This Row],[PMT NO]]&lt;&gt;"",IF(tblLoan[[#This Row],[SCHEDULED PAYMENT]]+ExtraPayments&lt;tblLoan[[#This Row],[BEGINNING BALANCE]],ExtraPayments,IF(tblLoan[[#This Row],[BEGINNING BALANCE]]-tblLoan[[#This Row],[SCHEDULED PAYMENT]]&gt;0,tblLoan[[#This Row],[BEGINNING BALANCE]]-tblLoan[[#This Row],[SCHEDULED PAYMENT]],0)),"")</f>
        <v/>
      </c>
      <c r="F289" s="101" t="str">
        <f>IF(tblLoan[[#This Row],[PMT NO]]&lt;&gt;"",IF(tblLoan[[#This Row],[SCHEDULED PAYMENT]]+tblLoan[[#This Row],[EXTRA PAYMENT]]&lt;=tblLoan[[#This Row],[BEGINNING BALANCE]],tblLoan[[#This Row],[SCHEDULED PAYMENT]]+tblLoan[[#This Row],[EXTRA PAYMENT]],tblLoan[[#This Row],[BEGINNING BALANCE]]),"")</f>
        <v/>
      </c>
      <c r="G289" s="101" t="str">
        <f>IF(tblLoan[[#This Row],[PMT NO]]&lt;&gt;"",tblLoan[[#This Row],[TOTAL PAYMENT]]-tblLoan[[#This Row],[INTEREST]],"")</f>
        <v/>
      </c>
      <c r="H289" s="101" t="str">
        <f>IF(tblLoan[[#This Row],[PMT NO]]&lt;&gt;"",tblLoan[[#This Row],[BEGINNING BALANCE]]*(InterestRate/PaymentsPerYear),"")</f>
        <v/>
      </c>
      <c r="I289" s="101" t="str">
        <f>IF(tblLoan[[#This Row],[PMT NO]]&lt;&gt;"",IF(tblLoan[[#This Row],[SCHEDULED PAYMENT]]+tblLoan[[#This Row],[EXTRA PAYMENT]]&lt;=tblLoan[[#This Row],[BEGINNING BALANCE]],tblLoan[[#This Row],[BEGINNING BALANCE]]-tblLoan[[#This Row],[PRINCIPAL]],0),"")</f>
        <v/>
      </c>
      <c r="J289" s="101" t="str">
        <f>IF(tblLoan[[#This Row],[PMT NO]]&lt;&gt;"",SUM(INDEX(tblLoan[INTEREST],1,1):tblLoan[[#This Row],[INTEREST]]),"")</f>
        <v/>
      </c>
    </row>
    <row r="290" spans="1:10" x14ac:dyDescent="0.2">
      <c r="A290" s="97" t="str">
        <f>IF(LoanIsGood,IF(ROW()-ROW(tblLoan[[#Headers],[PMT NO]])&gt;ScheduledNumberOfPayments,"",ROW()-ROW(tblLoan[[#Headers],[PMT NO]])),"")</f>
        <v/>
      </c>
      <c r="B290" s="98" t="str">
        <f>IF(tblLoan[[#This Row],[PMT NO]]&lt;&gt;"",EOMONTH(LoanStartDate,ROW(tblLoan[[#This Row],[PMT NO]])-ROW(tblLoan[[#Headers],[PMT NO]])-2)+DAY(LoanStartDate),"")</f>
        <v/>
      </c>
      <c r="C290" s="101" t="str">
        <f>IF(tblLoan[[#This Row],[PMT NO]]&lt;&gt;"",IF(ROW()-ROW(tblLoan[[#Headers],[BEGINNING BALANCE]])=1,LoanAmount,INDEX(tblLoan[ENDING BALANCE],ROW()-ROW(tblLoan[[#Headers],[BEGINNING BALANCE]])-1)),"")</f>
        <v/>
      </c>
      <c r="D290" s="101" t="str">
        <f>IF(tblLoan[[#This Row],[PMT NO]]&lt;&gt;"",ScheduledPayment,"")</f>
        <v/>
      </c>
      <c r="E290" s="101" t="str">
        <f>IF(tblLoan[[#This Row],[PMT NO]]&lt;&gt;"",IF(tblLoan[[#This Row],[SCHEDULED PAYMENT]]+ExtraPayments&lt;tblLoan[[#This Row],[BEGINNING BALANCE]],ExtraPayments,IF(tblLoan[[#This Row],[BEGINNING BALANCE]]-tblLoan[[#This Row],[SCHEDULED PAYMENT]]&gt;0,tblLoan[[#This Row],[BEGINNING BALANCE]]-tblLoan[[#This Row],[SCHEDULED PAYMENT]],0)),"")</f>
        <v/>
      </c>
      <c r="F290" s="101" t="str">
        <f>IF(tblLoan[[#This Row],[PMT NO]]&lt;&gt;"",IF(tblLoan[[#This Row],[SCHEDULED PAYMENT]]+tblLoan[[#This Row],[EXTRA PAYMENT]]&lt;=tblLoan[[#This Row],[BEGINNING BALANCE]],tblLoan[[#This Row],[SCHEDULED PAYMENT]]+tblLoan[[#This Row],[EXTRA PAYMENT]],tblLoan[[#This Row],[BEGINNING BALANCE]]),"")</f>
        <v/>
      </c>
      <c r="G290" s="101" t="str">
        <f>IF(tblLoan[[#This Row],[PMT NO]]&lt;&gt;"",tblLoan[[#This Row],[TOTAL PAYMENT]]-tblLoan[[#This Row],[INTEREST]],"")</f>
        <v/>
      </c>
      <c r="H290" s="101" t="str">
        <f>IF(tblLoan[[#This Row],[PMT NO]]&lt;&gt;"",tblLoan[[#This Row],[BEGINNING BALANCE]]*(InterestRate/PaymentsPerYear),"")</f>
        <v/>
      </c>
      <c r="I290" s="101" t="str">
        <f>IF(tblLoan[[#This Row],[PMT NO]]&lt;&gt;"",IF(tblLoan[[#This Row],[SCHEDULED PAYMENT]]+tblLoan[[#This Row],[EXTRA PAYMENT]]&lt;=tblLoan[[#This Row],[BEGINNING BALANCE]],tblLoan[[#This Row],[BEGINNING BALANCE]]-tblLoan[[#This Row],[PRINCIPAL]],0),"")</f>
        <v/>
      </c>
      <c r="J290" s="101" t="str">
        <f>IF(tblLoan[[#This Row],[PMT NO]]&lt;&gt;"",SUM(INDEX(tblLoan[INTEREST],1,1):tblLoan[[#This Row],[INTEREST]]),"")</f>
        <v/>
      </c>
    </row>
    <row r="291" spans="1:10" x14ac:dyDescent="0.2">
      <c r="A291" s="97" t="str">
        <f>IF(LoanIsGood,IF(ROW()-ROW(tblLoan[[#Headers],[PMT NO]])&gt;ScheduledNumberOfPayments,"",ROW()-ROW(tblLoan[[#Headers],[PMT NO]])),"")</f>
        <v/>
      </c>
      <c r="B291" s="98" t="str">
        <f>IF(tblLoan[[#This Row],[PMT NO]]&lt;&gt;"",EOMONTH(LoanStartDate,ROW(tblLoan[[#This Row],[PMT NO]])-ROW(tblLoan[[#Headers],[PMT NO]])-2)+DAY(LoanStartDate),"")</f>
        <v/>
      </c>
      <c r="C291" s="101" t="str">
        <f>IF(tblLoan[[#This Row],[PMT NO]]&lt;&gt;"",IF(ROW()-ROW(tblLoan[[#Headers],[BEGINNING BALANCE]])=1,LoanAmount,INDEX(tblLoan[ENDING BALANCE],ROW()-ROW(tblLoan[[#Headers],[BEGINNING BALANCE]])-1)),"")</f>
        <v/>
      </c>
      <c r="D291" s="101" t="str">
        <f>IF(tblLoan[[#This Row],[PMT NO]]&lt;&gt;"",ScheduledPayment,"")</f>
        <v/>
      </c>
      <c r="E291" s="101" t="str">
        <f>IF(tblLoan[[#This Row],[PMT NO]]&lt;&gt;"",IF(tblLoan[[#This Row],[SCHEDULED PAYMENT]]+ExtraPayments&lt;tblLoan[[#This Row],[BEGINNING BALANCE]],ExtraPayments,IF(tblLoan[[#This Row],[BEGINNING BALANCE]]-tblLoan[[#This Row],[SCHEDULED PAYMENT]]&gt;0,tblLoan[[#This Row],[BEGINNING BALANCE]]-tblLoan[[#This Row],[SCHEDULED PAYMENT]],0)),"")</f>
        <v/>
      </c>
      <c r="F291" s="101" t="str">
        <f>IF(tblLoan[[#This Row],[PMT NO]]&lt;&gt;"",IF(tblLoan[[#This Row],[SCHEDULED PAYMENT]]+tblLoan[[#This Row],[EXTRA PAYMENT]]&lt;=tblLoan[[#This Row],[BEGINNING BALANCE]],tblLoan[[#This Row],[SCHEDULED PAYMENT]]+tblLoan[[#This Row],[EXTRA PAYMENT]],tblLoan[[#This Row],[BEGINNING BALANCE]]),"")</f>
        <v/>
      </c>
      <c r="G291" s="101" t="str">
        <f>IF(tblLoan[[#This Row],[PMT NO]]&lt;&gt;"",tblLoan[[#This Row],[TOTAL PAYMENT]]-tblLoan[[#This Row],[INTEREST]],"")</f>
        <v/>
      </c>
      <c r="H291" s="101" t="str">
        <f>IF(tblLoan[[#This Row],[PMT NO]]&lt;&gt;"",tblLoan[[#This Row],[BEGINNING BALANCE]]*(InterestRate/PaymentsPerYear),"")</f>
        <v/>
      </c>
      <c r="I291" s="101" t="str">
        <f>IF(tblLoan[[#This Row],[PMT NO]]&lt;&gt;"",IF(tblLoan[[#This Row],[SCHEDULED PAYMENT]]+tblLoan[[#This Row],[EXTRA PAYMENT]]&lt;=tblLoan[[#This Row],[BEGINNING BALANCE]],tblLoan[[#This Row],[BEGINNING BALANCE]]-tblLoan[[#This Row],[PRINCIPAL]],0),"")</f>
        <v/>
      </c>
      <c r="J291" s="101" t="str">
        <f>IF(tblLoan[[#This Row],[PMT NO]]&lt;&gt;"",SUM(INDEX(tblLoan[INTEREST],1,1):tblLoan[[#This Row],[INTEREST]]),"")</f>
        <v/>
      </c>
    </row>
    <row r="292" spans="1:10" x14ac:dyDescent="0.2">
      <c r="A292" s="97" t="str">
        <f>IF(LoanIsGood,IF(ROW()-ROW(tblLoan[[#Headers],[PMT NO]])&gt;ScheduledNumberOfPayments,"",ROW()-ROW(tblLoan[[#Headers],[PMT NO]])),"")</f>
        <v/>
      </c>
      <c r="B292" s="98" t="str">
        <f>IF(tblLoan[[#This Row],[PMT NO]]&lt;&gt;"",EOMONTH(LoanStartDate,ROW(tblLoan[[#This Row],[PMT NO]])-ROW(tblLoan[[#Headers],[PMT NO]])-2)+DAY(LoanStartDate),"")</f>
        <v/>
      </c>
      <c r="C292" s="101" t="str">
        <f>IF(tblLoan[[#This Row],[PMT NO]]&lt;&gt;"",IF(ROW()-ROW(tblLoan[[#Headers],[BEGINNING BALANCE]])=1,LoanAmount,INDEX(tblLoan[ENDING BALANCE],ROW()-ROW(tblLoan[[#Headers],[BEGINNING BALANCE]])-1)),"")</f>
        <v/>
      </c>
      <c r="D292" s="101" t="str">
        <f>IF(tblLoan[[#This Row],[PMT NO]]&lt;&gt;"",ScheduledPayment,"")</f>
        <v/>
      </c>
      <c r="E292" s="101" t="str">
        <f>IF(tblLoan[[#This Row],[PMT NO]]&lt;&gt;"",IF(tblLoan[[#This Row],[SCHEDULED PAYMENT]]+ExtraPayments&lt;tblLoan[[#This Row],[BEGINNING BALANCE]],ExtraPayments,IF(tblLoan[[#This Row],[BEGINNING BALANCE]]-tblLoan[[#This Row],[SCHEDULED PAYMENT]]&gt;0,tblLoan[[#This Row],[BEGINNING BALANCE]]-tblLoan[[#This Row],[SCHEDULED PAYMENT]],0)),"")</f>
        <v/>
      </c>
      <c r="F292" s="101" t="str">
        <f>IF(tblLoan[[#This Row],[PMT NO]]&lt;&gt;"",IF(tblLoan[[#This Row],[SCHEDULED PAYMENT]]+tblLoan[[#This Row],[EXTRA PAYMENT]]&lt;=tblLoan[[#This Row],[BEGINNING BALANCE]],tblLoan[[#This Row],[SCHEDULED PAYMENT]]+tblLoan[[#This Row],[EXTRA PAYMENT]],tblLoan[[#This Row],[BEGINNING BALANCE]]),"")</f>
        <v/>
      </c>
      <c r="G292" s="101" t="str">
        <f>IF(tblLoan[[#This Row],[PMT NO]]&lt;&gt;"",tblLoan[[#This Row],[TOTAL PAYMENT]]-tblLoan[[#This Row],[INTEREST]],"")</f>
        <v/>
      </c>
      <c r="H292" s="101" t="str">
        <f>IF(tblLoan[[#This Row],[PMT NO]]&lt;&gt;"",tblLoan[[#This Row],[BEGINNING BALANCE]]*(InterestRate/PaymentsPerYear),"")</f>
        <v/>
      </c>
      <c r="I292" s="101" t="str">
        <f>IF(tblLoan[[#This Row],[PMT NO]]&lt;&gt;"",IF(tblLoan[[#This Row],[SCHEDULED PAYMENT]]+tblLoan[[#This Row],[EXTRA PAYMENT]]&lt;=tblLoan[[#This Row],[BEGINNING BALANCE]],tblLoan[[#This Row],[BEGINNING BALANCE]]-tblLoan[[#This Row],[PRINCIPAL]],0),"")</f>
        <v/>
      </c>
      <c r="J292" s="101" t="str">
        <f>IF(tblLoan[[#This Row],[PMT NO]]&lt;&gt;"",SUM(INDEX(tblLoan[INTEREST],1,1):tblLoan[[#This Row],[INTEREST]]),"")</f>
        <v/>
      </c>
    </row>
    <row r="293" spans="1:10" x14ac:dyDescent="0.2">
      <c r="A293" s="97" t="str">
        <f>IF(LoanIsGood,IF(ROW()-ROW(tblLoan[[#Headers],[PMT NO]])&gt;ScheduledNumberOfPayments,"",ROW()-ROW(tblLoan[[#Headers],[PMT NO]])),"")</f>
        <v/>
      </c>
      <c r="B293" s="98" t="str">
        <f>IF(tblLoan[[#This Row],[PMT NO]]&lt;&gt;"",EOMONTH(LoanStartDate,ROW(tblLoan[[#This Row],[PMT NO]])-ROW(tblLoan[[#Headers],[PMT NO]])-2)+DAY(LoanStartDate),"")</f>
        <v/>
      </c>
      <c r="C293" s="101" t="str">
        <f>IF(tblLoan[[#This Row],[PMT NO]]&lt;&gt;"",IF(ROW()-ROW(tblLoan[[#Headers],[BEGINNING BALANCE]])=1,LoanAmount,INDEX(tblLoan[ENDING BALANCE],ROW()-ROW(tblLoan[[#Headers],[BEGINNING BALANCE]])-1)),"")</f>
        <v/>
      </c>
      <c r="D293" s="101" t="str">
        <f>IF(tblLoan[[#This Row],[PMT NO]]&lt;&gt;"",ScheduledPayment,"")</f>
        <v/>
      </c>
      <c r="E293" s="101" t="str">
        <f>IF(tblLoan[[#This Row],[PMT NO]]&lt;&gt;"",IF(tblLoan[[#This Row],[SCHEDULED PAYMENT]]+ExtraPayments&lt;tblLoan[[#This Row],[BEGINNING BALANCE]],ExtraPayments,IF(tblLoan[[#This Row],[BEGINNING BALANCE]]-tblLoan[[#This Row],[SCHEDULED PAYMENT]]&gt;0,tblLoan[[#This Row],[BEGINNING BALANCE]]-tblLoan[[#This Row],[SCHEDULED PAYMENT]],0)),"")</f>
        <v/>
      </c>
      <c r="F293" s="101" t="str">
        <f>IF(tblLoan[[#This Row],[PMT NO]]&lt;&gt;"",IF(tblLoan[[#This Row],[SCHEDULED PAYMENT]]+tblLoan[[#This Row],[EXTRA PAYMENT]]&lt;=tblLoan[[#This Row],[BEGINNING BALANCE]],tblLoan[[#This Row],[SCHEDULED PAYMENT]]+tblLoan[[#This Row],[EXTRA PAYMENT]],tblLoan[[#This Row],[BEGINNING BALANCE]]),"")</f>
        <v/>
      </c>
      <c r="G293" s="101" t="str">
        <f>IF(tblLoan[[#This Row],[PMT NO]]&lt;&gt;"",tblLoan[[#This Row],[TOTAL PAYMENT]]-tblLoan[[#This Row],[INTEREST]],"")</f>
        <v/>
      </c>
      <c r="H293" s="101" t="str">
        <f>IF(tblLoan[[#This Row],[PMT NO]]&lt;&gt;"",tblLoan[[#This Row],[BEGINNING BALANCE]]*(InterestRate/PaymentsPerYear),"")</f>
        <v/>
      </c>
      <c r="I293" s="101" t="str">
        <f>IF(tblLoan[[#This Row],[PMT NO]]&lt;&gt;"",IF(tblLoan[[#This Row],[SCHEDULED PAYMENT]]+tblLoan[[#This Row],[EXTRA PAYMENT]]&lt;=tblLoan[[#This Row],[BEGINNING BALANCE]],tblLoan[[#This Row],[BEGINNING BALANCE]]-tblLoan[[#This Row],[PRINCIPAL]],0),"")</f>
        <v/>
      </c>
      <c r="J293" s="101" t="str">
        <f>IF(tblLoan[[#This Row],[PMT NO]]&lt;&gt;"",SUM(INDEX(tblLoan[INTEREST],1,1):tblLoan[[#This Row],[INTEREST]]),"")</f>
        <v/>
      </c>
    </row>
    <row r="294" spans="1:10" x14ac:dyDescent="0.2">
      <c r="A294" s="97" t="str">
        <f>IF(LoanIsGood,IF(ROW()-ROW(tblLoan[[#Headers],[PMT NO]])&gt;ScheduledNumberOfPayments,"",ROW()-ROW(tblLoan[[#Headers],[PMT NO]])),"")</f>
        <v/>
      </c>
      <c r="B294" s="98" t="str">
        <f>IF(tblLoan[[#This Row],[PMT NO]]&lt;&gt;"",EOMONTH(LoanStartDate,ROW(tblLoan[[#This Row],[PMT NO]])-ROW(tblLoan[[#Headers],[PMT NO]])-2)+DAY(LoanStartDate),"")</f>
        <v/>
      </c>
      <c r="C294" s="101" t="str">
        <f>IF(tblLoan[[#This Row],[PMT NO]]&lt;&gt;"",IF(ROW()-ROW(tblLoan[[#Headers],[BEGINNING BALANCE]])=1,LoanAmount,INDEX(tblLoan[ENDING BALANCE],ROW()-ROW(tblLoan[[#Headers],[BEGINNING BALANCE]])-1)),"")</f>
        <v/>
      </c>
      <c r="D294" s="101" t="str">
        <f>IF(tblLoan[[#This Row],[PMT NO]]&lt;&gt;"",ScheduledPayment,"")</f>
        <v/>
      </c>
      <c r="E294" s="101" t="str">
        <f>IF(tblLoan[[#This Row],[PMT NO]]&lt;&gt;"",IF(tblLoan[[#This Row],[SCHEDULED PAYMENT]]+ExtraPayments&lt;tblLoan[[#This Row],[BEGINNING BALANCE]],ExtraPayments,IF(tblLoan[[#This Row],[BEGINNING BALANCE]]-tblLoan[[#This Row],[SCHEDULED PAYMENT]]&gt;0,tblLoan[[#This Row],[BEGINNING BALANCE]]-tblLoan[[#This Row],[SCHEDULED PAYMENT]],0)),"")</f>
        <v/>
      </c>
      <c r="F294" s="101" t="str">
        <f>IF(tblLoan[[#This Row],[PMT NO]]&lt;&gt;"",IF(tblLoan[[#This Row],[SCHEDULED PAYMENT]]+tblLoan[[#This Row],[EXTRA PAYMENT]]&lt;=tblLoan[[#This Row],[BEGINNING BALANCE]],tblLoan[[#This Row],[SCHEDULED PAYMENT]]+tblLoan[[#This Row],[EXTRA PAYMENT]],tblLoan[[#This Row],[BEGINNING BALANCE]]),"")</f>
        <v/>
      </c>
      <c r="G294" s="101" t="str">
        <f>IF(tblLoan[[#This Row],[PMT NO]]&lt;&gt;"",tblLoan[[#This Row],[TOTAL PAYMENT]]-tblLoan[[#This Row],[INTEREST]],"")</f>
        <v/>
      </c>
      <c r="H294" s="101" t="str">
        <f>IF(tblLoan[[#This Row],[PMT NO]]&lt;&gt;"",tblLoan[[#This Row],[BEGINNING BALANCE]]*(InterestRate/PaymentsPerYear),"")</f>
        <v/>
      </c>
      <c r="I294" s="101" t="str">
        <f>IF(tblLoan[[#This Row],[PMT NO]]&lt;&gt;"",IF(tblLoan[[#This Row],[SCHEDULED PAYMENT]]+tblLoan[[#This Row],[EXTRA PAYMENT]]&lt;=tblLoan[[#This Row],[BEGINNING BALANCE]],tblLoan[[#This Row],[BEGINNING BALANCE]]-tblLoan[[#This Row],[PRINCIPAL]],0),"")</f>
        <v/>
      </c>
      <c r="J294" s="101" t="str">
        <f>IF(tblLoan[[#This Row],[PMT NO]]&lt;&gt;"",SUM(INDEX(tblLoan[INTEREST],1,1):tblLoan[[#This Row],[INTEREST]]),"")</f>
        <v/>
      </c>
    </row>
    <row r="295" spans="1:10" x14ac:dyDescent="0.2">
      <c r="A295" s="97" t="str">
        <f>IF(LoanIsGood,IF(ROW()-ROW(tblLoan[[#Headers],[PMT NO]])&gt;ScheduledNumberOfPayments,"",ROW()-ROW(tblLoan[[#Headers],[PMT NO]])),"")</f>
        <v/>
      </c>
      <c r="B295" s="98" t="str">
        <f>IF(tblLoan[[#This Row],[PMT NO]]&lt;&gt;"",EOMONTH(LoanStartDate,ROW(tblLoan[[#This Row],[PMT NO]])-ROW(tblLoan[[#Headers],[PMT NO]])-2)+DAY(LoanStartDate),"")</f>
        <v/>
      </c>
      <c r="C295" s="101" t="str">
        <f>IF(tblLoan[[#This Row],[PMT NO]]&lt;&gt;"",IF(ROW()-ROW(tblLoan[[#Headers],[BEGINNING BALANCE]])=1,LoanAmount,INDEX(tblLoan[ENDING BALANCE],ROW()-ROW(tblLoan[[#Headers],[BEGINNING BALANCE]])-1)),"")</f>
        <v/>
      </c>
      <c r="D295" s="101" t="str">
        <f>IF(tblLoan[[#This Row],[PMT NO]]&lt;&gt;"",ScheduledPayment,"")</f>
        <v/>
      </c>
      <c r="E295" s="101" t="str">
        <f>IF(tblLoan[[#This Row],[PMT NO]]&lt;&gt;"",IF(tblLoan[[#This Row],[SCHEDULED PAYMENT]]+ExtraPayments&lt;tblLoan[[#This Row],[BEGINNING BALANCE]],ExtraPayments,IF(tblLoan[[#This Row],[BEGINNING BALANCE]]-tblLoan[[#This Row],[SCHEDULED PAYMENT]]&gt;0,tblLoan[[#This Row],[BEGINNING BALANCE]]-tblLoan[[#This Row],[SCHEDULED PAYMENT]],0)),"")</f>
        <v/>
      </c>
      <c r="F295" s="101" t="str">
        <f>IF(tblLoan[[#This Row],[PMT NO]]&lt;&gt;"",IF(tblLoan[[#This Row],[SCHEDULED PAYMENT]]+tblLoan[[#This Row],[EXTRA PAYMENT]]&lt;=tblLoan[[#This Row],[BEGINNING BALANCE]],tblLoan[[#This Row],[SCHEDULED PAYMENT]]+tblLoan[[#This Row],[EXTRA PAYMENT]],tblLoan[[#This Row],[BEGINNING BALANCE]]),"")</f>
        <v/>
      </c>
      <c r="G295" s="101" t="str">
        <f>IF(tblLoan[[#This Row],[PMT NO]]&lt;&gt;"",tblLoan[[#This Row],[TOTAL PAYMENT]]-tblLoan[[#This Row],[INTEREST]],"")</f>
        <v/>
      </c>
      <c r="H295" s="101" t="str">
        <f>IF(tblLoan[[#This Row],[PMT NO]]&lt;&gt;"",tblLoan[[#This Row],[BEGINNING BALANCE]]*(InterestRate/PaymentsPerYear),"")</f>
        <v/>
      </c>
      <c r="I295" s="101" t="str">
        <f>IF(tblLoan[[#This Row],[PMT NO]]&lt;&gt;"",IF(tblLoan[[#This Row],[SCHEDULED PAYMENT]]+tblLoan[[#This Row],[EXTRA PAYMENT]]&lt;=tblLoan[[#This Row],[BEGINNING BALANCE]],tblLoan[[#This Row],[BEGINNING BALANCE]]-tblLoan[[#This Row],[PRINCIPAL]],0),"")</f>
        <v/>
      </c>
      <c r="J295" s="101" t="str">
        <f>IF(tblLoan[[#This Row],[PMT NO]]&lt;&gt;"",SUM(INDEX(tblLoan[INTEREST],1,1):tblLoan[[#This Row],[INTEREST]]),"")</f>
        <v/>
      </c>
    </row>
    <row r="296" spans="1:10" x14ac:dyDescent="0.2">
      <c r="A296" s="97" t="str">
        <f>IF(LoanIsGood,IF(ROW()-ROW(tblLoan[[#Headers],[PMT NO]])&gt;ScheduledNumberOfPayments,"",ROW()-ROW(tblLoan[[#Headers],[PMT NO]])),"")</f>
        <v/>
      </c>
      <c r="B296" s="98" t="str">
        <f>IF(tblLoan[[#This Row],[PMT NO]]&lt;&gt;"",EOMONTH(LoanStartDate,ROW(tblLoan[[#This Row],[PMT NO]])-ROW(tblLoan[[#Headers],[PMT NO]])-2)+DAY(LoanStartDate),"")</f>
        <v/>
      </c>
      <c r="C296" s="101" t="str">
        <f>IF(tblLoan[[#This Row],[PMT NO]]&lt;&gt;"",IF(ROW()-ROW(tblLoan[[#Headers],[BEGINNING BALANCE]])=1,LoanAmount,INDEX(tblLoan[ENDING BALANCE],ROW()-ROW(tblLoan[[#Headers],[BEGINNING BALANCE]])-1)),"")</f>
        <v/>
      </c>
      <c r="D296" s="101" t="str">
        <f>IF(tblLoan[[#This Row],[PMT NO]]&lt;&gt;"",ScheduledPayment,"")</f>
        <v/>
      </c>
      <c r="E296" s="101" t="str">
        <f>IF(tblLoan[[#This Row],[PMT NO]]&lt;&gt;"",IF(tblLoan[[#This Row],[SCHEDULED PAYMENT]]+ExtraPayments&lt;tblLoan[[#This Row],[BEGINNING BALANCE]],ExtraPayments,IF(tblLoan[[#This Row],[BEGINNING BALANCE]]-tblLoan[[#This Row],[SCHEDULED PAYMENT]]&gt;0,tblLoan[[#This Row],[BEGINNING BALANCE]]-tblLoan[[#This Row],[SCHEDULED PAYMENT]],0)),"")</f>
        <v/>
      </c>
      <c r="F296" s="101" t="str">
        <f>IF(tblLoan[[#This Row],[PMT NO]]&lt;&gt;"",IF(tblLoan[[#This Row],[SCHEDULED PAYMENT]]+tblLoan[[#This Row],[EXTRA PAYMENT]]&lt;=tblLoan[[#This Row],[BEGINNING BALANCE]],tblLoan[[#This Row],[SCHEDULED PAYMENT]]+tblLoan[[#This Row],[EXTRA PAYMENT]],tblLoan[[#This Row],[BEGINNING BALANCE]]),"")</f>
        <v/>
      </c>
      <c r="G296" s="101" t="str">
        <f>IF(tblLoan[[#This Row],[PMT NO]]&lt;&gt;"",tblLoan[[#This Row],[TOTAL PAYMENT]]-tblLoan[[#This Row],[INTEREST]],"")</f>
        <v/>
      </c>
      <c r="H296" s="101" t="str">
        <f>IF(tblLoan[[#This Row],[PMT NO]]&lt;&gt;"",tblLoan[[#This Row],[BEGINNING BALANCE]]*(InterestRate/PaymentsPerYear),"")</f>
        <v/>
      </c>
      <c r="I296" s="101" t="str">
        <f>IF(tblLoan[[#This Row],[PMT NO]]&lt;&gt;"",IF(tblLoan[[#This Row],[SCHEDULED PAYMENT]]+tblLoan[[#This Row],[EXTRA PAYMENT]]&lt;=tblLoan[[#This Row],[BEGINNING BALANCE]],tblLoan[[#This Row],[BEGINNING BALANCE]]-tblLoan[[#This Row],[PRINCIPAL]],0),"")</f>
        <v/>
      </c>
      <c r="J296" s="101" t="str">
        <f>IF(tblLoan[[#This Row],[PMT NO]]&lt;&gt;"",SUM(INDEX(tblLoan[INTEREST],1,1):tblLoan[[#This Row],[INTEREST]]),"")</f>
        <v/>
      </c>
    </row>
    <row r="297" spans="1:10" x14ac:dyDescent="0.2">
      <c r="A297" s="97" t="str">
        <f>IF(LoanIsGood,IF(ROW()-ROW(tblLoan[[#Headers],[PMT NO]])&gt;ScheduledNumberOfPayments,"",ROW()-ROW(tblLoan[[#Headers],[PMT NO]])),"")</f>
        <v/>
      </c>
      <c r="B297" s="98" t="str">
        <f>IF(tblLoan[[#This Row],[PMT NO]]&lt;&gt;"",EOMONTH(LoanStartDate,ROW(tblLoan[[#This Row],[PMT NO]])-ROW(tblLoan[[#Headers],[PMT NO]])-2)+DAY(LoanStartDate),"")</f>
        <v/>
      </c>
      <c r="C297" s="101" t="str">
        <f>IF(tblLoan[[#This Row],[PMT NO]]&lt;&gt;"",IF(ROW()-ROW(tblLoan[[#Headers],[BEGINNING BALANCE]])=1,LoanAmount,INDEX(tblLoan[ENDING BALANCE],ROW()-ROW(tblLoan[[#Headers],[BEGINNING BALANCE]])-1)),"")</f>
        <v/>
      </c>
      <c r="D297" s="101" t="str">
        <f>IF(tblLoan[[#This Row],[PMT NO]]&lt;&gt;"",ScheduledPayment,"")</f>
        <v/>
      </c>
      <c r="E297" s="101" t="str">
        <f>IF(tblLoan[[#This Row],[PMT NO]]&lt;&gt;"",IF(tblLoan[[#This Row],[SCHEDULED PAYMENT]]+ExtraPayments&lt;tblLoan[[#This Row],[BEGINNING BALANCE]],ExtraPayments,IF(tblLoan[[#This Row],[BEGINNING BALANCE]]-tblLoan[[#This Row],[SCHEDULED PAYMENT]]&gt;0,tblLoan[[#This Row],[BEGINNING BALANCE]]-tblLoan[[#This Row],[SCHEDULED PAYMENT]],0)),"")</f>
        <v/>
      </c>
      <c r="F297" s="101" t="str">
        <f>IF(tblLoan[[#This Row],[PMT NO]]&lt;&gt;"",IF(tblLoan[[#This Row],[SCHEDULED PAYMENT]]+tblLoan[[#This Row],[EXTRA PAYMENT]]&lt;=tblLoan[[#This Row],[BEGINNING BALANCE]],tblLoan[[#This Row],[SCHEDULED PAYMENT]]+tblLoan[[#This Row],[EXTRA PAYMENT]],tblLoan[[#This Row],[BEGINNING BALANCE]]),"")</f>
        <v/>
      </c>
      <c r="G297" s="101" t="str">
        <f>IF(tblLoan[[#This Row],[PMT NO]]&lt;&gt;"",tblLoan[[#This Row],[TOTAL PAYMENT]]-tblLoan[[#This Row],[INTEREST]],"")</f>
        <v/>
      </c>
      <c r="H297" s="101" t="str">
        <f>IF(tblLoan[[#This Row],[PMT NO]]&lt;&gt;"",tblLoan[[#This Row],[BEGINNING BALANCE]]*(InterestRate/PaymentsPerYear),"")</f>
        <v/>
      </c>
      <c r="I297" s="101" t="str">
        <f>IF(tblLoan[[#This Row],[PMT NO]]&lt;&gt;"",IF(tblLoan[[#This Row],[SCHEDULED PAYMENT]]+tblLoan[[#This Row],[EXTRA PAYMENT]]&lt;=tblLoan[[#This Row],[BEGINNING BALANCE]],tblLoan[[#This Row],[BEGINNING BALANCE]]-tblLoan[[#This Row],[PRINCIPAL]],0),"")</f>
        <v/>
      </c>
      <c r="J297" s="101" t="str">
        <f>IF(tblLoan[[#This Row],[PMT NO]]&lt;&gt;"",SUM(INDEX(tblLoan[INTEREST],1,1):tblLoan[[#This Row],[INTEREST]]),"")</f>
        <v/>
      </c>
    </row>
    <row r="298" spans="1:10" x14ac:dyDescent="0.2">
      <c r="A298" s="97" t="str">
        <f>IF(LoanIsGood,IF(ROW()-ROW(tblLoan[[#Headers],[PMT NO]])&gt;ScheduledNumberOfPayments,"",ROW()-ROW(tblLoan[[#Headers],[PMT NO]])),"")</f>
        <v/>
      </c>
      <c r="B298" s="98" t="str">
        <f>IF(tblLoan[[#This Row],[PMT NO]]&lt;&gt;"",EOMONTH(LoanStartDate,ROW(tblLoan[[#This Row],[PMT NO]])-ROW(tblLoan[[#Headers],[PMT NO]])-2)+DAY(LoanStartDate),"")</f>
        <v/>
      </c>
      <c r="C298" s="101" t="str">
        <f>IF(tblLoan[[#This Row],[PMT NO]]&lt;&gt;"",IF(ROW()-ROW(tblLoan[[#Headers],[BEGINNING BALANCE]])=1,LoanAmount,INDEX(tblLoan[ENDING BALANCE],ROW()-ROW(tblLoan[[#Headers],[BEGINNING BALANCE]])-1)),"")</f>
        <v/>
      </c>
      <c r="D298" s="101" t="str">
        <f>IF(tblLoan[[#This Row],[PMT NO]]&lt;&gt;"",ScheduledPayment,"")</f>
        <v/>
      </c>
      <c r="E298" s="101" t="str">
        <f>IF(tblLoan[[#This Row],[PMT NO]]&lt;&gt;"",IF(tblLoan[[#This Row],[SCHEDULED PAYMENT]]+ExtraPayments&lt;tblLoan[[#This Row],[BEGINNING BALANCE]],ExtraPayments,IF(tblLoan[[#This Row],[BEGINNING BALANCE]]-tblLoan[[#This Row],[SCHEDULED PAYMENT]]&gt;0,tblLoan[[#This Row],[BEGINNING BALANCE]]-tblLoan[[#This Row],[SCHEDULED PAYMENT]],0)),"")</f>
        <v/>
      </c>
      <c r="F298" s="101" t="str">
        <f>IF(tblLoan[[#This Row],[PMT NO]]&lt;&gt;"",IF(tblLoan[[#This Row],[SCHEDULED PAYMENT]]+tblLoan[[#This Row],[EXTRA PAYMENT]]&lt;=tblLoan[[#This Row],[BEGINNING BALANCE]],tblLoan[[#This Row],[SCHEDULED PAYMENT]]+tblLoan[[#This Row],[EXTRA PAYMENT]],tblLoan[[#This Row],[BEGINNING BALANCE]]),"")</f>
        <v/>
      </c>
      <c r="G298" s="101" t="str">
        <f>IF(tblLoan[[#This Row],[PMT NO]]&lt;&gt;"",tblLoan[[#This Row],[TOTAL PAYMENT]]-tblLoan[[#This Row],[INTEREST]],"")</f>
        <v/>
      </c>
      <c r="H298" s="101" t="str">
        <f>IF(tblLoan[[#This Row],[PMT NO]]&lt;&gt;"",tblLoan[[#This Row],[BEGINNING BALANCE]]*(InterestRate/PaymentsPerYear),"")</f>
        <v/>
      </c>
      <c r="I298" s="101" t="str">
        <f>IF(tblLoan[[#This Row],[PMT NO]]&lt;&gt;"",IF(tblLoan[[#This Row],[SCHEDULED PAYMENT]]+tblLoan[[#This Row],[EXTRA PAYMENT]]&lt;=tblLoan[[#This Row],[BEGINNING BALANCE]],tblLoan[[#This Row],[BEGINNING BALANCE]]-tblLoan[[#This Row],[PRINCIPAL]],0),"")</f>
        <v/>
      </c>
      <c r="J298" s="101" t="str">
        <f>IF(tblLoan[[#This Row],[PMT NO]]&lt;&gt;"",SUM(INDEX(tblLoan[INTEREST],1,1):tblLoan[[#This Row],[INTEREST]]),"")</f>
        <v/>
      </c>
    </row>
    <row r="299" spans="1:10" x14ac:dyDescent="0.2">
      <c r="A299" s="97" t="str">
        <f>IF(LoanIsGood,IF(ROW()-ROW(tblLoan[[#Headers],[PMT NO]])&gt;ScheduledNumberOfPayments,"",ROW()-ROW(tblLoan[[#Headers],[PMT NO]])),"")</f>
        <v/>
      </c>
      <c r="B299" s="98" t="str">
        <f>IF(tblLoan[[#This Row],[PMT NO]]&lt;&gt;"",EOMONTH(LoanStartDate,ROW(tblLoan[[#This Row],[PMT NO]])-ROW(tblLoan[[#Headers],[PMT NO]])-2)+DAY(LoanStartDate),"")</f>
        <v/>
      </c>
      <c r="C299" s="101" t="str">
        <f>IF(tblLoan[[#This Row],[PMT NO]]&lt;&gt;"",IF(ROW()-ROW(tblLoan[[#Headers],[BEGINNING BALANCE]])=1,LoanAmount,INDEX(tblLoan[ENDING BALANCE],ROW()-ROW(tblLoan[[#Headers],[BEGINNING BALANCE]])-1)),"")</f>
        <v/>
      </c>
      <c r="D299" s="101" t="str">
        <f>IF(tblLoan[[#This Row],[PMT NO]]&lt;&gt;"",ScheduledPayment,"")</f>
        <v/>
      </c>
      <c r="E299" s="101" t="str">
        <f>IF(tblLoan[[#This Row],[PMT NO]]&lt;&gt;"",IF(tblLoan[[#This Row],[SCHEDULED PAYMENT]]+ExtraPayments&lt;tblLoan[[#This Row],[BEGINNING BALANCE]],ExtraPayments,IF(tblLoan[[#This Row],[BEGINNING BALANCE]]-tblLoan[[#This Row],[SCHEDULED PAYMENT]]&gt;0,tblLoan[[#This Row],[BEGINNING BALANCE]]-tblLoan[[#This Row],[SCHEDULED PAYMENT]],0)),"")</f>
        <v/>
      </c>
      <c r="F299" s="101" t="str">
        <f>IF(tblLoan[[#This Row],[PMT NO]]&lt;&gt;"",IF(tblLoan[[#This Row],[SCHEDULED PAYMENT]]+tblLoan[[#This Row],[EXTRA PAYMENT]]&lt;=tblLoan[[#This Row],[BEGINNING BALANCE]],tblLoan[[#This Row],[SCHEDULED PAYMENT]]+tblLoan[[#This Row],[EXTRA PAYMENT]],tblLoan[[#This Row],[BEGINNING BALANCE]]),"")</f>
        <v/>
      </c>
      <c r="G299" s="101" t="str">
        <f>IF(tblLoan[[#This Row],[PMT NO]]&lt;&gt;"",tblLoan[[#This Row],[TOTAL PAYMENT]]-tblLoan[[#This Row],[INTEREST]],"")</f>
        <v/>
      </c>
      <c r="H299" s="101" t="str">
        <f>IF(tblLoan[[#This Row],[PMT NO]]&lt;&gt;"",tblLoan[[#This Row],[BEGINNING BALANCE]]*(InterestRate/PaymentsPerYear),"")</f>
        <v/>
      </c>
      <c r="I299" s="101" t="str">
        <f>IF(tblLoan[[#This Row],[PMT NO]]&lt;&gt;"",IF(tblLoan[[#This Row],[SCHEDULED PAYMENT]]+tblLoan[[#This Row],[EXTRA PAYMENT]]&lt;=tblLoan[[#This Row],[BEGINNING BALANCE]],tblLoan[[#This Row],[BEGINNING BALANCE]]-tblLoan[[#This Row],[PRINCIPAL]],0),"")</f>
        <v/>
      </c>
      <c r="J299" s="101" t="str">
        <f>IF(tblLoan[[#This Row],[PMT NO]]&lt;&gt;"",SUM(INDEX(tblLoan[INTEREST],1,1):tblLoan[[#This Row],[INTEREST]]),"")</f>
        <v/>
      </c>
    </row>
    <row r="300" spans="1:10" x14ac:dyDescent="0.2">
      <c r="A300" s="97" t="str">
        <f>IF(LoanIsGood,IF(ROW()-ROW(tblLoan[[#Headers],[PMT NO]])&gt;ScheduledNumberOfPayments,"",ROW()-ROW(tblLoan[[#Headers],[PMT NO]])),"")</f>
        <v/>
      </c>
      <c r="B300" s="98" t="str">
        <f>IF(tblLoan[[#This Row],[PMT NO]]&lt;&gt;"",EOMONTH(LoanStartDate,ROW(tblLoan[[#This Row],[PMT NO]])-ROW(tblLoan[[#Headers],[PMT NO]])-2)+DAY(LoanStartDate),"")</f>
        <v/>
      </c>
      <c r="C300" s="101" t="str">
        <f>IF(tblLoan[[#This Row],[PMT NO]]&lt;&gt;"",IF(ROW()-ROW(tblLoan[[#Headers],[BEGINNING BALANCE]])=1,LoanAmount,INDEX(tblLoan[ENDING BALANCE],ROW()-ROW(tblLoan[[#Headers],[BEGINNING BALANCE]])-1)),"")</f>
        <v/>
      </c>
      <c r="D300" s="101" t="str">
        <f>IF(tblLoan[[#This Row],[PMT NO]]&lt;&gt;"",ScheduledPayment,"")</f>
        <v/>
      </c>
      <c r="E300" s="101" t="str">
        <f>IF(tblLoan[[#This Row],[PMT NO]]&lt;&gt;"",IF(tblLoan[[#This Row],[SCHEDULED PAYMENT]]+ExtraPayments&lt;tblLoan[[#This Row],[BEGINNING BALANCE]],ExtraPayments,IF(tblLoan[[#This Row],[BEGINNING BALANCE]]-tblLoan[[#This Row],[SCHEDULED PAYMENT]]&gt;0,tblLoan[[#This Row],[BEGINNING BALANCE]]-tblLoan[[#This Row],[SCHEDULED PAYMENT]],0)),"")</f>
        <v/>
      </c>
      <c r="F300" s="101" t="str">
        <f>IF(tblLoan[[#This Row],[PMT NO]]&lt;&gt;"",IF(tblLoan[[#This Row],[SCHEDULED PAYMENT]]+tblLoan[[#This Row],[EXTRA PAYMENT]]&lt;=tblLoan[[#This Row],[BEGINNING BALANCE]],tblLoan[[#This Row],[SCHEDULED PAYMENT]]+tblLoan[[#This Row],[EXTRA PAYMENT]],tblLoan[[#This Row],[BEGINNING BALANCE]]),"")</f>
        <v/>
      </c>
      <c r="G300" s="101" t="str">
        <f>IF(tblLoan[[#This Row],[PMT NO]]&lt;&gt;"",tblLoan[[#This Row],[TOTAL PAYMENT]]-tblLoan[[#This Row],[INTEREST]],"")</f>
        <v/>
      </c>
      <c r="H300" s="101" t="str">
        <f>IF(tblLoan[[#This Row],[PMT NO]]&lt;&gt;"",tblLoan[[#This Row],[BEGINNING BALANCE]]*(InterestRate/PaymentsPerYear),"")</f>
        <v/>
      </c>
      <c r="I300" s="101" t="str">
        <f>IF(tblLoan[[#This Row],[PMT NO]]&lt;&gt;"",IF(tblLoan[[#This Row],[SCHEDULED PAYMENT]]+tblLoan[[#This Row],[EXTRA PAYMENT]]&lt;=tblLoan[[#This Row],[BEGINNING BALANCE]],tblLoan[[#This Row],[BEGINNING BALANCE]]-tblLoan[[#This Row],[PRINCIPAL]],0),"")</f>
        <v/>
      </c>
      <c r="J300" s="101" t="str">
        <f>IF(tblLoan[[#This Row],[PMT NO]]&lt;&gt;"",SUM(INDEX(tblLoan[INTEREST],1,1):tblLoan[[#This Row],[INTEREST]]),"")</f>
        <v/>
      </c>
    </row>
    <row r="301" spans="1:10" x14ac:dyDescent="0.2">
      <c r="A301" s="97" t="str">
        <f>IF(LoanIsGood,IF(ROW()-ROW(tblLoan[[#Headers],[PMT NO]])&gt;ScheduledNumberOfPayments,"",ROW()-ROW(tblLoan[[#Headers],[PMT NO]])),"")</f>
        <v/>
      </c>
      <c r="B301" s="98" t="str">
        <f>IF(tblLoan[[#This Row],[PMT NO]]&lt;&gt;"",EOMONTH(LoanStartDate,ROW(tblLoan[[#This Row],[PMT NO]])-ROW(tblLoan[[#Headers],[PMT NO]])-2)+DAY(LoanStartDate),"")</f>
        <v/>
      </c>
      <c r="C301" s="101" t="str">
        <f>IF(tblLoan[[#This Row],[PMT NO]]&lt;&gt;"",IF(ROW()-ROW(tblLoan[[#Headers],[BEGINNING BALANCE]])=1,LoanAmount,INDEX(tblLoan[ENDING BALANCE],ROW()-ROW(tblLoan[[#Headers],[BEGINNING BALANCE]])-1)),"")</f>
        <v/>
      </c>
      <c r="D301" s="101" t="str">
        <f>IF(tblLoan[[#This Row],[PMT NO]]&lt;&gt;"",ScheduledPayment,"")</f>
        <v/>
      </c>
      <c r="E301" s="101" t="str">
        <f>IF(tblLoan[[#This Row],[PMT NO]]&lt;&gt;"",IF(tblLoan[[#This Row],[SCHEDULED PAYMENT]]+ExtraPayments&lt;tblLoan[[#This Row],[BEGINNING BALANCE]],ExtraPayments,IF(tblLoan[[#This Row],[BEGINNING BALANCE]]-tblLoan[[#This Row],[SCHEDULED PAYMENT]]&gt;0,tblLoan[[#This Row],[BEGINNING BALANCE]]-tblLoan[[#This Row],[SCHEDULED PAYMENT]],0)),"")</f>
        <v/>
      </c>
      <c r="F301" s="101" t="str">
        <f>IF(tblLoan[[#This Row],[PMT NO]]&lt;&gt;"",IF(tblLoan[[#This Row],[SCHEDULED PAYMENT]]+tblLoan[[#This Row],[EXTRA PAYMENT]]&lt;=tblLoan[[#This Row],[BEGINNING BALANCE]],tblLoan[[#This Row],[SCHEDULED PAYMENT]]+tblLoan[[#This Row],[EXTRA PAYMENT]],tblLoan[[#This Row],[BEGINNING BALANCE]]),"")</f>
        <v/>
      </c>
      <c r="G301" s="101" t="str">
        <f>IF(tblLoan[[#This Row],[PMT NO]]&lt;&gt;"",tblLoan[[#This Row],[TOTAL PAYMENT]]-tblLoan[[#This Row],[INTEREST]],"")</f>
        <v/>
      </c>
      <c r="H301" s="101" t="str">
        <f>IF(tblLoan[[#This Row],[PMT NO]]&lt;&gt;"",tblLoan[[#This Row],[BEGINNING BALANCE]]*(InterestRate/PaymentsPerYear),"")</f>
        <v/>
      </c>
      <c r="I301" s="101" t="str">
        <f>IF(tblLoan[[#This Row],[PMT NO]]&lt;&gt;"",IF(tblLoan[[#This Row],[SCHEDULED PAYMENT]]+tblLoan[[#This Row],[EXTRA PAYMENT]]&lt;=tblLoan[[#This Row],[BEGINNING BALANCE]],tblLoan[[#This Row],[BEGINNING BALANCE]]-tblLoan[[#This Row],[PRINCIPAL]],0),"")</f>
        <v/>
      </c>
      <c r="J301" s="101" t="str">
        <f>IF(tblLoan[[#This Row],[PMT NO]]&lt;&gt;"",SUM(INDEX(tblLoan[INTEREST],1,1):tblLoan[[#This Row],[INTEREST]]),"")</f>
        <v/>
      </c>
    </row>
    <row r="302" spans="1:10" x14ac:dyDescent="0.2">
      <c r="A302" s="97" t="str">
        <f>IF(LoanIsGood,IF(ROW()-ROW(tblLoan[[#Headers],[PMT NO]])&gt;ScheduledNumberOfPayments,"",ROW()-ROW(tblLoan[[#Headers],[PMT NO]])),"")</f>
        <v/>
      </c>
      <c r="B302" s="98" t="str">
        <f>IF(tblLoan[[#This Row],[PMT NO]]&lt;&gt;"",EOMONTH(LoanStartDate,ROW(tblLoan[[#This Row],[PMT NO]])-ROW(tblLoan[[#Headers],[PMT NO]])-2)+DAY(LoanStartDate),"")</f>
        <v/>
      </c>
      <c r="C302" s="101" t="str">
        <f>IF(tblLoan[[#This Row],[PMT NO]]&lt;&gt;"",IF(ROW()-ROW(tblLoan[[#Headers],[BEGINNING BALANCE]])=1,LoanAmount,INDEX(tblLoan[ENDING BALANCE],ROW()-ROW(tblLoan[[#Headers],[BEGINNING BALANCE]])-1)),"")</f>
        <v/>
      </c>
      <c r="D302" s="101" t="str">
        <f>IF(tblLoan[[#This Row],[PMT NO]]&lt;&gt;"",ScheduledPayment,"")</f>
        <v/>
      </c>
      <c r="E302" s="101" t="str">
        <f>IF(tblLoan[[#This Row],[PMT NO]]&lt;&gt;"",IF(tblLoan[[#This Row],[SCHEDULED PAYMENT]]+ExtraPayments&lt;tblLoan[[#This Row],[BEGINNING BALANCE]],ExtraPayments,IF(tblLoan[[#This Row],[BEGINNING BALANCE]]-tblLoan[[#This Row],[SCHEDULED PAYMENT]]&gt;0,tblLoan[[#This Row],[BEGINNING BALANCE]]-tblLoan[[#This Row],[SCHEDULED PAYMENT]],0)),"")</f>
        <v/>
      </c>
      <c r="F302" s="101" t="str">
        <f>IF(tblLoan[[#This Row],[PMT NO]]&lt;&gt;"",IF(tblLoan[[#This Row],[SCHEDULED PAYMENT]]+tblLoan[[#This Row],[EXTRA PAYMENT]]&lt;=tblLoan[[#This Row],[BEGINNING BALANCE]],tblLoan[[#This Row],[SCHEDULED PAYMENT]]+tblLoan[[#This Row],[EXTRA PAYMENT]],tblLoan[[#This Row],[BEGINNING BALANCE]]),"")</f>
        <v/>
      </c>
      <c r="G302" s="101" t="str">
        <f>IF(tblLoan[[#This Row],[PMT NO]]&lt;&gt;"",tblLoan[[#This Row],[TOTAL PAYMENT]]-tblLoan[[#This Row],[INTEREST]],"")</f>
        <v/>
      </c>
      <c r="H302" s="101" t="str">
        <f>IF(tblLoan[[#This Row],[PMT NO]]&lt;&gt;"",tblLoan[[#This Row],[BEGINNING BALANCE]]*(InterestRate/PaymentsPerYear),"")</f>
        <v/>
      </c>
      <c r="I302" s="101" t="str">
        <f>IF(tblLoan[[#This Row],[PMT NO]]&lt;&gt;"",IF(tblLoan[[#This Row],[SCHEDULED PAYMENT]]+tblLoan[[#This Row],[EXTRA PAYMENT]]&lt;=tblLoan[[#This Row],[BEGINNING BALANCE]],tblLoan[[#This Row],[BEGINNING BALANCE]]-tblLoan[[#This Row],[PRINCIPAL]],0),"")</f>
        <v/>
      </c>
      <c r="J302" s="101" t="str">
        <f>IF(tblLoan[[#This Row],[PMT NO]]&lt;&gt;"",SUM(INDEX(tblLoan[INTEREST],1,1):tblLoan[[#This Row],[INTEREST]]),"")</f>
        <v/>
      </c>
    </row>
    <row r="303" spans="1:10" x14ac:dyDescent="0.2">
      <c r="A303" s="97" t="str">
        <f>IF(LoanIsGood,IF(ROW()-ROW(tblLoan[[#Headers],[PMT NO]])&gt;ScheduledNumberOfPayments,"",ROW()-ROW(tblLoan[[#Headers],[PMT NO]])),"")</f>
        <v/>
      </c>
      <c r="B303" s="98" t="str">
        <f>IF(tblLoan[[#This Row],[PMT NO]]&lt;&gt;"",EOMONTH(LoanStartDate,ROW(tblLoan[[#This Row],[PMT NO]])-ROW(tblLoan[[#Headers],[PMT NO]])-2)+DAY(LoanStartDate),"")</f>
        <v/>
      </c>
      <c r="C303" s="101" t="str">
        <f>IF(tblLoan[[#This Row],[PMT NO]]&lt;&gt;"",IF(ROW()-ROW(tblLoan[[#Headers],[BEGINNING BALANCE]])=1,LoanAmount,INDEX(tblLoan[ENDING BALANCE],ROW()-ROW(tblLoan[[#Headers],[BEGINNING BALANCE]])-1)),"")</f>
        <v/>
      </c>
      <c r="D303" s="101" t="str">
        <f>IF(tblLoan[[#This Row],[PMT NO]]&lt;&gt;"",ScheduledPayment,"")</f>
        <v/>
      </c>
      <c r="E303" s="101" t="str">
        <f>IF(tblLoan[[#This Row],[PMT NO]]&lt;&gt;"",IF(tblLoan[[#This Row],[SCHEDULED PAYMENT]]+ExtraPayments&lt;tblLoan[[#This Row],[BEGINNING BALANCE]],ExtraPayments,IF(tblLoan[[#This Row],[BEGINNING BALANCE]]-tblLoan[[#This Row],[SCHEDULED PAYMENT]]&gt;0,tblLoan[[#This Row],[BEGINNING BALANCE]]-tblLoan[[#This Row],[SCHEDULED PAYMENT]],0)),"")</f>
        <v/>
      </c>
      <c r="F303" s="101" t="str">
        <f>IF(tblLoan[[#This Row],[PMT NO]]&lt;&gt;"",IF(tblLoan[[#This Row],[SCHEDULED PAYMENT]]+tblLoan[[#This Row],[EXTRA PAYMENT]]&lt;=tblLoan[[#This Row],[BEGINNING BALANCE]],tblLoan[[#This Row],[SCHEDULED PAYMENT]]+tblLoan[[#This Row],[EXTRA PAYMENT]],tblLoan[[#This Row],[BEGINNING BALANCE]]),"")</f>
        <v/>
      </c>
      <c r="G303" s="101" t="str">
        <f>IF(tblLoan[[#This Row],[PMT NO]]&lt;&gt;"",tblLoan[[#This Row],[TOTAL PAYMENT]]-tblLoan[[#This Row],[INTEREST]],"")</f>
        <v/>
      </c>
      <c r="H303" s="101" t="str">
        <f>IF(tblLoan[[#This Row],[PMT NO]]&lt;&gt;"",tblLoan[[#This Row],[BEGINNING BALANCE]]*(InterestRate/PaymentsPerYear),"")</f>
        <v/>
      </c>
      <c r="I303" s="101" t="str">
        <f>IF(tblLoan[[#This Row],[PMT NO]]&lt;&gt;"",IF(tblLoan[[#This Row],[SCHEDULED PAYMENT]]+tblLoan[[#This Row],[EXTRA PAYMENT]]&lt;=tblLoan[[#This Row],[BEGINNING BALANCE]],tblLoan[[#This Row],[BEGINNING BALANCE]]-tblLoan[[#This Row],[PRINCIPAL]],0),"")</f>
        <v/>
      </c>
      <c r="J303" s="101" t="str">
        <f>IF(tblLoan[[#This Row],[PMT NO]]&lt;&gt;"",SUM(INDEX(tblLoan[INTEREST],1,1):tblLoan[[#This Row],[INTEREST]]),"")</f>
        <v/>
      </c>
    </row>
    <row r="304" spans="1:10" x14ac:dyDescent="0.2">
      <c r="A304" s="97" t="str">
        <f>IF(LoanIsGood,IF(ROW()-ROW(tblLoan[[#Headers],[PMT NO]])&gt;ScheduledNumberOfPayments,"",ROW()-ROW(tblLoan[[#Headers],[PMT NO]])),"")</f>
        <v/>
      </c>
      <c r="B304" s="98" t="str">
        <f>IF(tblLoan[[#This Row],[PMT NO]]&lt;&gt;"",EOMONTH(LoanStartDate,ROW(tblLoan[[#This Row],[PMT NO]])-ROW(tblLoan[[#Headers],[PMT NO]])-2)+DAY(LoanStartDate),"")</f>
        <v/>
      </c>
      <c r="C304" s="101" t="str">
        <f>IF(tblLoan[[#This Row],[PMT NO]]&lt;&gt;"",IF(ROW()-ROW(tblLoan[[#Headers],[BEGINNING BALANCE]])=1,LoanAmount,INDEX(tblLoan[ENDING BALANCE],ROW()-ROW(tblLoan[[#Headers],[BEGINNING BALANCE]])-1)),"")</f>
        <v/>
      </c>
      <c r="D304" s="101" t="str">
        <f>IF(tblLoan[[#This Row],[PMT NO]]&lt;&gt;"",ScheduledPayment,"")</f>
        <v/>
      </c>
      <c r="E304" s="101" t="str">
        <f>IF(tblLoan[[#This Row],[PMT NO]]&lt;&gt;"",IF(tblLoan[[#This Row],[SCHEDULED PAYMENT]]+ExtraPayments&lt;tblLoan[[#This Row],[BEGINNING BALANCE]],ExtraPayments,IF(tblLoan[[#This Row],[BEGINNING BALANCE]]-tblLoan[[#This Row],[SCHEDULED PAYMENT]]&gt;0,tblLoan[[#This Row],[BEGINNING BALANCE]]-tblLoan[[#This Row],[SCHEDULED PAYMENT]],0)),"")</f>
        <v/>
      </c>
      <c r="F304" s="101" t="str">
        <f>IF(tblLoan[[#This Row],[PMT NO]]&lt;&gt;"",IF(tblLoan[[#This Row],[SCHEDULED PAYMENT]]+tblLoan[[#This Row],[EXTRA PAYMENT]]&lt;=tblLoan[[#This Row],[BEGINNING BALANCE]],tblLoan[[#This Row],[SCHEDULED PAYMENT]]+tblLoan[[#This Row],[EXTRA PAYMENT]],tblLoan[[#This Row],[BEGINNING BALANCE]]),"")</f>
        <v/>
      </c>
      <c r="G304" s="101" t="str">
        <f>IF(tblLoan[[#This Row],[PMT NO]]&lt;&gt;"",tblLoan[[#This Row],[TOTAL PAYMENT]]-tblLoan[[#This Row],[INTEREST]],"")</f>
        <v/>
      </c>
      <c r="H304" s="101" t="str">
        <f>IF(tblLoan[[#This Row],[PMT NO]]&lt;&gt;"",tblLoan[[#This Row],[BEGINNING BALANCE]]*(InterestRate/PaymentsPerYear),"")</f>
        <v/>
      </c>
      <c r="I304" s="101" t="str">
        <f>IF(tblLoan[[#This Row],[PMT NO]]&lt;&gt;"",IF(tblLoan[[#This Row],[SCHEDULED PAYMENT]]+tblLoan[[#This Row],[EXTRA PAYMENT]]&lt;=tblLoan[[#This Row],[BEGINNING BALANCE]],tblLoan[[#This Row],[BEGINNING BALANCE]]-tblLoan[[#This Row],[PRINCIPAL]],0),"")</f>
        <v/>
      </c>
      <c r="J304" s="101" t="str">
        <f>IF(tblLoan[[#This Row],[PMT NO]]&lt;&gt;"",SUM(INDEX(tblLoan[INTEREST],1,1):tblLoan[[#This Row],[INTEREST]]),"")</f>
        <v/>
      </c>
    </row>
    <row r="305" spans="1:10" x14ac:dyDescent="0.2">
      <c r="A305" s="97" t="str">
        <f>IF(LoanIsGood,IF(ROW()-ROW(tblLoan[[#Headers],[PMT NO]])&gt;ScheduledNumberOfPayments,"",ROW()-ROW(tblLoan[[#Headers],[PMT NO]])),"")</f>
        <v/>
      </c>
      <c r="B305" s="98" t="str">
        <f>IF(tblLoan[[#This Row],[PMT NO]]&lt;&gt;"",EOMONTH(LoanStartDate,ROW(tblLoan[[#This Row],[PMT NO]])-ROW(tblLoan[[#Headers],[PMT NO]])-2)+DAY(LoanStartDate),"")</f>
        <v/>
      </c>
      <c r="C305" s="101" t="str">
        <f>IF(tblLoan[[#This Row],[PMT NO]]&lt;&gt;"",IF(ROW()-ROW(tblLoan[[#Headers],[BEGINNING BALANCE]])=1,LoanAmount,INDEX(tblLoan[ENDING BALANCE],ROW()-ROW(tblLoan[[#Headers],[BEGINNING BALANCE]])-1)),"")</f>
        <v/>
      </c>
      <c r="D305" s="101" t="str">
        <f>IF(tblLoan[[#This Row],[PMT NO]]&lt;&gt;"",ScheduledPayment,"")</f>
        <v/>
      </c>
      <c r="E305" s="101" t="str">
        <f>IF(tblLoan[[#This Row],[PMT NO]]&lt;&gt;"",IF(tblLoan[[#This Row],[SCHEDULED PAYMENT]]+ExtraPayments&lt;tblLoan[[#This Row],[BEGINNING BALANCE]],ExtraPayments,IF(tblLoan[[#This Row],[BEGINNING BALANCE]]-tblLoan[[#This Row],[SCHEDULED PAYMENT]]&gt;0,tblLoan[[#This Row],[BEGINNING BALANCE]]-tblLoan[[#This Row],[SCHEDULED PAYMENT]],0)),"")</f>
        <v/>
      </c>
      <c r="F305" s="101" t="str">
        <f>IF(tblLoan[[#This Row],[PMT NO]]&lt;&gt;"",IF(tblLoan[[#This Row],[SCHEDULED PAYMENT]]+tblLoan[[#This Row],[EXTRA PAYMENT]]&lt;=tblLoan[[#This Row],[BEGINNING BALANCE]],tblLoan[[#This Row],[SCHEDULED PAYMENT]]+tblLoan[[#This Row],[EXTRA PAYMENT]],tblLoan[[#This Row],[BEGINNING BALANCE]]),"")</f>
        <v/>
      </c>
      <c r="G305" s="101" t="str">
        <f>IF(tblLoan[[#This Row],[PMT NO]]&lt;&gt;"",tblLoan[[#This Row],[TOTAL PAYMENT]]-tblLoan[[#This Row],[INTEREST]],"")</f>
        <v/>
      </c>
      <c r="H305" s="101" t="str">
        <f>IF(tblLoan[[#This Row],[PMT NO]]&lt;&gt;"",tblLoan[[#This Row],[BEGINNING BALANCE]]*(InterestRate/PaymentsPerYear),"")</f>
        <v/>
      </c>
      <c r="I305" s="101" t="str">
        <f>IF(tblLoan[[#This Row],[PMT NO]]&lt;&gt;"",IF(tblLoan[[#This Row],[SCHEDULED PAYMENT]]+tblLoan[[#This Row],[EXTRA PAYMENT]]&lt;=tblLoan[[#This Row],[BEGINNING BALANCE]],tblLoan[[#This Row],[BEGINNING BALANCE]]-tblLoan[[#This Row],[PRINCIPAL]],0),"")</f>
        <v/>
      </c>
      <c r="J305" s="101" t="str">
        <f>IF(tblLoan[[#This Row],[PMT NO]]&lt;&gt;"",SUM(INDEX(tblLoan[INTEREST],1,1):tblLoan[[#This Row],[INTEREST]]),"")</f>
        <v/>
      </c>
    </row>
    <row r="306" spans="1:10" x14ac:dyDescent="0.2">
      <c r="A306" s="97" t="str">
        <f>IF(LoanIsGood,IF(ROW()-ROW(tblLoan[[#Headers],[PMT NO]])&gt;ScheduledNumberOfPayments,"",ROW()-ROW(tblLoan[[#Headers],[PMT NO]])),"")</f>
        <v/>
      </c>
      <c r="B306" s="98" t="str">
        <f>IF(tblLoan[[#This Row],[PMT NO]]&lt;&gt;"",EOMONTH(LoanStartDate,ROW(tblLoan[[#This Row],[PMT NO]])-ROW(tblLoan[[#Headers],[PMT NO]])-2)+DAY(LoanStartDate),"")</f>
        <v/>
      </c>
      <c r="C306" s="101" t="str">
        <f>IF(tblLoan[[#This Row],[PMT NO]]&lt;&gt;"",IF(ROW()-ROW(tblLoan[[#Headers],[BEGINNING BALANCE]])=1,LoanAmount,INDEX(tblLoan[ENDING BALANCE],ROW()-ROW(tblLoan[[#Headers],[BEGINNING BALANCE]])-1)),"")</f>
        <v/>
      </c>
      <c r="D306" s="101" t="str">
        <f>IF(tblLoan[[#This Row],[PMT NO]]&lt;&gt;"",ScheduledPayment,"")</f>
        <v/>
      </c>
      <c r="E306" s="101" t="str">
        <f>IF(tblLoan[[#This Row],[PMT NO]]&lt;&gt;"",IF(tblLoan[[#This Row],[SCHEDULED PAYMENT]]+ExtraPayments&lt;tblLoan[[#This Row],[BEGINNING BALANCE]],ExtraPayments,IF(tblLoan[[#This Row],[BEGINNING BALANCE]]-tblLoan[[#This Row],[SCHEDULED PAYMENT]]&gt;0,tblLoan[[#This Row],[BEGINNING BALANCE]]-tblLoan[[#This Row],[SCHEDULED PAYMENT]],0)),"")</f>
        <v/>
      </c>
      <c r="F306" s="101" t="str">
        <f>IF(tblLoan[[#This Row],[PMT NO]]&lt;&gt;"",IF(tblLoan[[#This Row],[SCHEDULED PAYMENT]]+tblLoan[[#This Row],[EXTRA PAYMENT]]&lt;=tblLoan[[#This Row],[BEGINNING BALANCE]],tblLoan[[#This Row],[SCHEDULED PAYMENT]]+tblLoan[[#This Row],[EXTRA PAYMENT]],tblLoan[[#This Row],[BEGINNING BALANCE]]),"")</f>
        <v/>
      </c>
      <c r="G306" s="101" t="str">
        <f>IF(tblLoan[[#This Row],[PMT NO]]&lt;&gt;"",tblLoan[[#This Row],[TOTAL PAYMENT]]-tblLoan[[#This Row],[INTEREST]],"")</f>
        <v/>
      </c>
      <c r="H306" s="101" t="str">
        <f>IF(tblLoan[[#This Row],[PMT NO]]&lt;&gt;"",tblLoan[[#This Row],[BEGINNING BALANCE]]*(InterestRate/PaymentsPerYear),"")</f>
        <v/>
      </c>
      <c r="I306" s="101" t="str">
        <f>IF(tblLoan[[#This Row],[PMT NO]]&lt;&gt;"",IF(tblLoan[[#This Row],[SCHEDULED PAYMENT]]+tblLoan[[#This Row],[EXTRA PAYMENT]]&lt;=tblLoan[[#This Row],[BEGINNING BALANCE]],tblLoan[[#This Row],[BEGINNING BALANCE]]-tblLoan[[#This Row],[PRINCIPAL]],0),"")</f>
        <v/>
      </c>
      <c r="J306" s="101" t="str">
        <f>IF(tblLoan[[#This Row],[PMT NO]]&lt;&gt;"",SUM(INDEX(tblLoan[INTEREST],1,1):tblLoan[[#This Row],[INTEREST]]),"")</f>
        <v/>
      </c>
    </row>
    <row r="307" spans="1:10" x14ac:dyDescent="0.2">
      <c r="A307" s="97" t="str">
        <f>IF(LoanIsGood,IF(ROW()-ROW(tblLoan[[#Headers],[PMT NO]])&gt;ScheduledNumberOfPayments,"",ROW()-ROW(tblLoan[[#Headers],[PMT NO]])),"")</f>
        <v/>
      </c>
      <c r="B307" s="98" t="str">
        <f>IF(tblLoan[[#This Row],[PMT NO]]&lt;&gt;"",EOMONTH(LoanStartDate,ROW(tblLoan[[#This Row],[PMT NO]])-ROW(tblLoan[[#Headers],[PMT NO]])-2)+DAY(LoanStartDate),"")</f>
        <v/>
      </c>
      <c r="C307" s="101" t="str">
        <f>IF(tblLoan[[#This Row],[PMT NO]]&lt;&gt;"",IF(ROW()-ROW(tblLoan[[#Headers],[BEGINNING BALANCE]])=1,LoanAmount,INDEX(tblLoan[ENDING BALANCE],ROW()-ROW(tblLoan[[#Headers],[BEGINNING BALANCE]])-1)),"")</f>
        <v/>
      </c>
      <c r="D307" s="101" t="str">
        <f>IF(tblLoan[[#This Row],[PMT NO]]&lt;&gt;"",ScheduledPayment,"")</f>
        <v/>
      </c>
      <c r="E307" s="101" t="str">
        <f>IF(tblLoan[[#This Row],[PMT NO]]&lt;&gt;"",IF(tblLoan[[#This Row],[SCHEDULED PAYMENT]]+ExtraPayments&lt;tblLoan[[#This Row],[BEGINNING BALANCE]],ExtraPayments,IF(tblLoan[[#This Row],[BEGINNING BALANCE]]-tblLoan[[#This Row],[SCHEDULED PAYMENT]]&gt;0,tblLoan[[#This Row],[BEGINNING BALANCE]]-tblLoan[[#This Row],[SCHEDULED PAYMENT]],0)),"")</f>
        <v/>
      </c>
      <c r="F307" s="101" t="str">
        <f>IF(tblLoan[[#This Row],[PMT NO]]&lt;&gt;"",IF(tblLoan[[#This Row],[SCHEDULED PAYMENT]]+tblLoan[[#This Row],[EXTRA PAYMENT]]&lt;=tblLoan[[#This Row],[BEGINNING BALANCE]],tblLoan[[#This Row],[SCHEDULED PAYMENT]]+tblLoan[[#This Row],[EXTRA PAYMENT]],tblLoan[[#This Row],[BEGINNING BALANCE]]),"")</f>
        <v/>
      </c>
      <c r="G307" s="101" t="str">
        <f>IF(tblLoan[[#This Row],[PMT NO]]&lt;&gt;"",tblLoan[[#This Row],[TOTAL PAYMENT]]-tblLoan[[#This Row],[INTEREST]],"")</f>
        <v/>
      </c>
      <c r="H307" s="101" t="str">
        <f>IF(tblLoan[[#This Row],[PMT NO]]&lt;&gt;"",tblLoan[[#This Row],[BEGINNING BALANCE]]*(InterestRate/PaymentsPerYear),"")</f>
        <v/>
      </c>
      <c r="I307" s="101" t="str">
        <f>IF(tblLoan[[#This Row],[PMT NO]]&lt;&gt;"",IF(tblLoan[[#This Row],[SCHEDULED PAYMENT]]+tblLoan[[#This Row],[EXTRA PAYMENT]]&lt;=tblLoan[[#This Row],[BEGINNING BALANCE]],tblLoan[[#This Row],[BEGINNING BALANCE]]-tblLoan[[#This Row],[PRINCIPAL]],0),"")</f>
        <v/>
      </c>
      <c r="J307" s="101" t="str">
        <f>IF(tblLoan[[#This Row],[PMT NO]]&lt;&gt;"",SUM(INDEX(tblLoan[INTEREST],1,1):tblLoan[[#This Row],[INTEREST]]),"")</f>
        <v/>
      </c>
    </row>
    <row r="308" spans="1:10" x14ac:dyDescent="0.2">
      <c r="A308" s="97" t="str">
        <f>IF(LoanIsGood,IF(ROW()-ROW(tblLoan[[#Headers],[PMT NO]])&gt;ScheduledNumberOfPayments,"",ROW()-ROW(tblLoan[[#Headers],[PMT NO]])),"")</f>
        <v/>
      </c>
      <c r="B308" s="98" t="str">
        <f>IF(tblLoan[[#This Row],[PMT NO]]&lt;&gt;"",EOMONTH(LoanStartDate,ROW(tblLoan[[#This Row],[PMT NO]])-ROW(tblLoan[[#Headers],[PMT NO]])-2)+DAY(LoanStartDate),"")</f>
        <v/>
      </c>
      <c r="C308" s="101" t="str">
        <f>IF(tblLoan[[#This Row],[PMT NO]]&lt;&gt;"",IF(ROW()-ROW(tblLoan[[#Headers],[BEGINNING BALANCE]])=1,LoanAmount,INDEX(tblLoan[ENDING BALANCE],ROW()-ROW(tblLoan[[#Headers],[BEGINNING BALANCE]])-1)),"")</f>
        <v/>
      </c>
      <c r="D308" s="101" t="str">
        <f>IF(tblLoan[[#This Row],[PMT NO]]&lt;&gt;"",ScheduledPayment,"")</f>
        <v/>
      </c>
      <c r="E308" s="101" t="str">
        <f>IF(tblLoan[[#This Row],[PMT NO]]&lt;&gt;"",IF(tblLoan[[#This Row],[SCHEDULED PAYMENT]]+ExtraPayments&lt;tblLoan[[#This Row],[BEGINNING BALANCE]],ExtraPayments,IF(tblLoan[[#This Row],[BEGINNING BALANCE]]-tblLoan[[#This Row],[SCHEDULED PAYMENT]]&gt;0,tblLoan[[#This Row],[BEGINNING BALANCE]]-tblLoan[[#This Row],[SCHEDULED PAYMENT]],0)),"")</f>
        <v/>
      </c>
      <c r="F308" s="101" t="str">
        <f>IF(tblLoan[[#This Row],[PMT NO]]&lt;&gt;"",IF(tblLoan[[#This Row],[SCHEDULED PAYMENT]]+tblLoan[[#This Row],[EXTRA PAYMENT]]&lt;=tblLoan[[#This Row],[BEGINNING BALANCE]],tblLoan[[#This Row],[SCHEDULED PAYMENT]]+tblLoan[[#This Row],[EXTRA PAYMENT]],tblLoan[[#This Row],[BEGINNING BALANCE]]),"")</f>
        <v/>
      </c>
      <c r="G308" s="101" t="str">
        <f>IF(tblLoan[[#This Row],[PMT NO]]&lt;&gt;"",tblLoan[[#This Row],[TOTAL PAYMENT]]-tblLoan[[#This Row],[INTEREST]],"")</f>
        <v/>
      </c>
      <c r="H308" s="101" t="str">
        <f>IF(tblLoan[[#This Row],[PMT NO]]&lt;&gt;"",tblLoan[[#This Row],[BEGINNING BALANCE]]*(InterestRate/PaymentsPerYear),"")</f>
        <v/>
      </c>
      <c r="I308" s="101" t="str">
        <f>IF(tblLoan[[#This Row],[PMT NO]]&lt;&gt;"",IF(tblLoan[[#This Row],[SCHEDULED PAYMENT]]+tblLoan[[#This Row],[EXTRA PAYMENT]]&lt;=tblLoan[[#This Row],[BEGINNING BALANCE]],tblLoan[[#This Row],[BEGINNING BALANCE]]-tblLoan[[#This Row],[PRINCIPAL]],0),"")</f>
        <v/>
      </c>
      <c r="J308" s="101" t="str">
        <f>IF(tblLoan[[#This Row],[PMT NO]]&lt;&gt;"",SUM(INDEX(tblLoan[INTEREST],1,1):tblLoan[[#This Row],[INTEREST]]),"")</f>
        <v/>
      </c>
    </row>
    <row r="309" spans="1:10" x14ac:dyDescent="0.2">
      <c r="A309" s="97" t="str">
        <f>IF(LoanIsGood,IF(ROW()-ROW(tblLoan[[#Headers],[PMT NO]])&gt;ScheduledNumberOfPayments,"",ROW()-ROW(tblLoan[[#Headers],[PMT NO]])),"")</f>
        <v/>
      </c>
      <c r="B309" s="98" t="str">
        <f>IF(tblLoan[[#This Row],[PMT NO]]&lt;&gt;"",EOMONTH(LoanStartDate,ROW(tblLoan[[#This Row],[PMT NO]])-ROW(tblLoan[[#Headers],[PMT NO]])-2)+DAY(LoanStartDate),"")</f>
        <v/>
      </c>
      <c r="C309" s="101" t="str">
        <f>IF(tblLoan[[#This Row],[PMT NO]]&lt;&gt;"",IF(ROW()-ROW(tblLoan[[#Headers],[BEGINNING BALANCE]])=1,LoanAmount,INDEX(tblLoan[ENDING BALANCE],ROW()-ROW(tblLoan[[#Headers],[BEGINNING BALANCE]])-1)),"")</f>
        <v/>
      </c>
      <c r="D309" s="101" t="str">
        <f>IF(tblLoan[[#This Row],[PMT NO]]&lt;&gt;"",ScheduledPayment,"")</f>
        <v/>
      </c>
      <c r="E309" s="101" t="str">
        <f>IF(tblLoan[[#This Row],[PMT NO]]&lt;&gt;"",IF(tblLoan[[#This Row],[SCHEDULED PAYMENT]]+ExtraPayments&lt;tblLoan[[#This Row],[BEGINNING BALANCE]],ExtraPayments,IF(tblLoan[[#This Row],[BEGINNING BALANCE]]-tblLoan[[#This Row],[SCHEDULED PAYMENT]]&gt;0,tblLoan[[#This Row],[BEGINNING BALANCE]]-tblLoan[[#This Row],[SCHEDULED PAYMENT]],0)),"")</f>
        <v/>
      </c>
      <c r="F309" s="101" t="str">
        <f>IF(tblLoan[[#This Row],[PMT NO]]&lt;&gt;"",IF(tblLoan[[#This Row],[SCHEDULED PAYMENT]]+tblLoan[[#This Row],[EXTRA PAYMENT]]&lt;=tblLoan[[#This Row],[BEGINNING BALANCE]],tblLoan[[#This Row],[SCHEDULED PAYMENT]]+tblLoan[[#This Row],[EXTRA PAYMENT]],tblLoan[[#This Row],[BEGINNING BALANCE]]),"")</f>
        <v/>
      </c>
      <c r="G309" s="101" t="str">
        <f>IF(tblLoan[[#This Row],[PMT NO]]&lt;&gt;"",tblLoan[[#This Row],[TOTAL PAYMENT]]-tblLoan[[#This Row],[INTEREST]],"")</f>
        <v/>
      </c>
      <c r="H309" s="101" t="str">
        <f>IF(tblLoan[[#This Row],[PMT NO]]&lt;&gt;"",tblLoan[[#This Row],[BEGINNING BALANCE]]*(InterestRate/PaymentsPerYear),"")</f>
        <v/>
      </c>
      <c r="I309" s="101" t="str">
        <f>IF(tblLoan[[#This Row],[PMT NO]]&lt;&gt;"",IF(tblLoan[[#This Row],[SCHEDULED PAYMENT]]+tblLoan[[#This Row],[EXTRA PAYMENT]]&lt;=tblLoan[[#This Row],[BEGINNING BALANCE]],tblLoan[[#This Row],[BEGINNING BALANCE]]-tblLoan[[#This Row],[PRINCIPAL]],0),"")</f>
        <v/>
      </c>
      <c r="J309" s="101" t="str">
        <f>IF(tblLoan[[#This Row],[PMT NO]]&lt;&gt;"",SUM(INDEX(tblLoan[INTEREST],1,1):tblLoan[[#This Row],[INTEREST]]),"")</f>
        <v/>
      </c>
    </row>
    <row r="310" spans="1:10" x14ac:dyDescent="0.2">
      <c r="A310" s="97" t="str">
        <f>IF(LoanIsGood,IF(ROW()-ROW(tblLoan[[#Headers],[PMT NO]])&gt;ScheduledNumberOfPayments,"",ROW()-ROW(tblLoan[[#Headers],[PMT NO]])),"")</f>
        <v/>
      </c>
      <c r="B310" s="98" t="str">
        <f>IF(tblLoan[[#This Row],[PMT NO]]&lt;&gt;"",EOMONTH(LoanStartDate,ROW(tblLoan[[#This Row],[PMT NO]])-ROW(tblLoan[[#Headers],[PMT NO]])-2)+DAY(LoanStartDate),"")</f>
        <v/>
      </c>
      <c r="C310" s="101" t="str">
        <f>IF(tblLoan[[#This Row],[PMT NO]]&lt;&gt;"",IF(ROW()-ROW(tblLoan[[#Headers],[BEGINNING BALANCE]])=1,LoanAmount,INDEX(tblLoan[ENDING BALANCE],ROW()-ROW(tblLoan[[#Headers],[BEGINNING BALANCE]])-1)),"")</f>
        <v/>
      </c>
      <c r="D310" s="101" t="str">
        <f>IF(tblLoan[[#This Row],[PMT NO]]&lt;&gt;"",ScheduledPayment,"")</f>
        <v/>
      </c>
      <c r="E310" s="101" t="str">
        <f>IF(tblLoan[[#This Row],[PMT NO]]&lt;&gt;"",IF(tblLoan[[#This Row],[SCHEDULED PAYMENT]]+ExtraPayments&lt;tblLoan[[#This Row],[BEGINNING BALANCE]],ExtraPayments,IF(tblLoan[[#This Row],[BEGINNING BALANCE]]-tblLoan[[#This Row],[SCHEDULED PAYMENT]]&gt;0,tblLoan[[#This Row],[BEGINNING BALANCE]]-tblLoan[[#This Row],[SCHEDULED PAYMENT]],0)),"")</f>
        <v/>
      </c>
      <c r="F310" s="101" t="str">
        <f>IF(tblLoan[[#This Row],[PMT NO]]&lt;&gt;"",IF(tblLoan[[#This Row],[SCHEDULED PAYMENT]]+tblLoan[[#This Row],[EXTRA PAYMENT]]&lt;=tblLoan[[#This Row],[BEGINNING BALANCE]],tblLoan[[#This Row],[SCHEDULED PAYMENT]]+tblLoan[[#This Row],[EXTRA PAYMENT]],tblLoan[[#This Row],[BEGINNING BALANCE]]),"")</f>
        <v/>
      </c>
      <c r="G310" s="101" t="str">
        <f>IF(tblLoan[[#This Row],[PMT NO]]&lt;&gt;"",tblLoan[[#This Row],[TOTAL PAYMENT]]-tblLoan[[#This Row],[INTEREST]],"")</f>
        <v/>
      </c>
      <c r="H310" s="101" t="str">
        <f>IF(tblLoan[[#This Row],[PMT NO]]&lt;&gt;"",tblLoan[[#This Row],[BEGINNING BALANCE]]*(InterestRate/PaymentsPerYear),"")</f>
        <v/>
      </c>
      <c r="I310" s="101" t="str">
        <f>IF(tblLoan[[#This Row],[PMT NO]]&lt;&gt;"",IF(tblLoan[[#This Row],[SCHEDULED PAYMENT]]+tblLoan[[#This Row],[EXTRA PAYMENT]]&lt;=tblLoan[[#This Row],[BEGINNING BALANCE]],tblLoan[[#This Row],[BEGINNING BALANCE]]-tblLoan[[#This Row],[PRINCIPAL]],0),"")</f>
        <v/>
      </c>
      <c r="J310" s="101" t="str">
        <f>IF(tblLoan[[#This Row],[PMT NO]]&lt;&gt;"",SUM(INDEX(tblLoan[INTEREST],1,1):tblLoan[[#This Row],[INTEREST]]),"")</f>
        <v/>
      </c>
    </row>
    <row r="311" spans="1:10" x14ac:dyDescent="0.2">
      <c r="A311" s="97" t="str">
        <f>IF(LoanIsGood,IF(ROW()-ROW(tblLoan[[#Headers],[PMT NO]])&gt;ScheduledNumberOfPayments,"",ROW()-ROW(tblLoan[[#Headers],[PMT NO]])),"")</f>
        <v/>
      </c>
      <c r="B311" s="98" t="str">
        <f>IF(tblLoan[[#This Row],[PMT NO]]&lt;&gt;"",EOMONTH(LoanStartDate,ROW(tblLoan[[#This Row],[PMT NO]])-ROW(tblLoan[[#Headers],[PMT NO]])-2)+DAY(LoanStartDate),"")</f>
        <v/>
      </c>
      <c r="C311" s="101" t="str">
        <f>IF(tblLoan[[#This Row],[PMT NO]]&lt;&gt;"",IF(ROW()-ROW(tblLoan[[#Headers],[BEGINNING BALANCE]])=1,LoanAmount,INDEX(tblLoan[ENDING BALANCE],ROW()-ROW(tblLoan[[#Headers],[BEGINNING BALANCE]])-1)),"")</f>
        <v/>
      </c>
      <c r="D311" s="101" t="str">
        <f>IF(tblLoan[[#This Row],[PMT NO]]&lt;&gt;"",ScheduledPayment,"")</f>
        <v/>
      </c>
      <c r="E311" s="101" t="str">
        <f>IF(tblLoan[[#This Row],[PMT NO]]&lt;&gt;"",IF(tblLoan[[#This Row],[SCHEDULED PAYMENT]]+ExtraPayments&lt;tblLoan[[#This Row],[BEGINNING BALANCE]],ExtraPayments,IF(tblLoan[[#This Row],[BEGINNING BALANCE]]-tblLoan[[#This Row],[SCHEDULED PAYMENT]]&gt;0,tblLoan[[#This Row],[BEGINNING BALANCE]]-tblLoan[[#This Row],[SCHEDULED PAYMENT]],0)),"")</f>
        <v/>
      </c>
      <c r="F311" s="101" t="str">
        <f>IF(tblLoan[[#This Row],[PMT NO]]&lt;&gt;"",IF(tblLoan[[#This Row],[SCHEDULED PAYMENT]]+tblLoan[[#This Row],[EXTRA PAYMENT]]&lt;=tblLoan[[#This Row],[BEGINNING BALANCE]],tblLoan[[#This Row],[SCHEDULED PAYMENT]]+tblLoan[[#This Row],[EXTRA PAYMENT]],tblLoan[[#This Row],[BEGINNING BALANCE]]),"")</f>
        <v/>
      </c>
      <c r="G311" s="101" t="str">
        <f>IF(tblLoan[[#This Row],[PMT NO]]&lt;&gt;"",tblLoan[[#This Row],[TOTAL PAYMENT]]-tblLoan[[#This Row],[INTEREST]],"")</f>
        <v/>
      </c>
      <c r="H311" s="101" t="str">
        <f>IF(tblLoan[[#This Row],[PMT NO]]&lt;&gt;"",tblLoan[[#This Row],[BEGINNING BALANCE]]*(InterestRate/PaymentsPerYear),"")</f>
        <v/>
      </c>
      <c r="I311" s="101" t="str">
        <f>IF(tblLoan[[#This Row],[PMT NO]]&lt;&gt;"",IF(tblLoan[[#This Row],[SCHEDULED PAYMENT]]+tblLoan[[#This Row],[EXTRA PAYMENT]]&lt;=tblLoan[[#This Row],[BEGINNING BALANCE]],tblLoan[[#This Row],[BEGINNING BALANCE]]-tblLoan[[#This Row],[PRINCIPAL]],0),"")</f>
        <v/>
      </c>
      <c r="J311" s="101" t="str">
        <f>IF(tblLoan[[#This Row],[PMT NO]]&lt;&gt;"",SUM(INDEX(tblLoan[INTEREST],1,1):tblLoan[[#This Row],[INTEREST]]),"")</f>
        <v/>
      </c>
    </row>
    <row r="312" spans="1:10" x14ac:dyDescent="0.2">
      <c r="A312" s="97" t="str">
        <f>IF(LoanIsGood,IF(ROW()-ROW(tblLoan[[#Headers],[PMT NO]])&gt;ScheduledNumberOfPayments,"",ROW()-ROW(tblLoan[[#Headers],[PMT NO]])),"")</f>
        <v/>
      </c>
      <c r="B312" s="98" t="str">
        <f>IF(tblLoan[[#This Row],[PMT NO]]&lt;&gt;"",EOMONTH(LoanStartDate,ROW(tblLoan[[#This Row],[PMT NO]])-ROW(tblLoan[[#Headers],[PMT NO]])-2)+DAY(LoanStartDate),"")</f>
        <v/>
      </c>
      <c r="C312" s="101" t="str">
        <f>IF(tblLoan[[#This Row],[PMT NO]]&lt;&gt;"",IF(ROW()-ROW(tblLoan[[#Headers],[BEGINNING BALANCE]])=1,LoanAmount,INDEX(tblLoan[ENDING BALANCE],ROW()-ROW(tblLoan[[#Headers],[BEGINNING BALANCE]])-1)),"")</f>
        <v/>
      </c>
      <c r="D312" s="101" t="str">
        <f>IF(tblLoan[[#This Row],[PMT NO]]&lt;&gt;"",ScheduledPayment,"")</f>
        <v/>
      </c>
      <c r="E312" s="101" t="str">
        <f>IF(tblLoan[[#This Row],[PMT NO]]&lt;&gt;"",IF(tblLoan[[#This Row],[SCHEDULED PAYMENT]]+ExtraPayments&lt;tblLoan[[#This Row],[BEGINNING BALANCE]],ExtraPayments,IF(tblLoan[[#This Row],[BEGINNING BALANCE]]-tblLoan[[#This Row],[SCHEDULED PAYMENT]]&gt;0,tblLoan[[#This Row],[BEGINNING BALANCE]]-tblLoan[[#This Row],[SCHEDULED PAYMENT]],0)),"")</f>
        <v/>
      </c>
      <c r="F312" s="101" t="str">
        <f>IF(tblLoan[[#This Row],[PMT NO]]&lt;&gt;"",IF(tblLoan[[#This Row],[SCHEDULED PAYMENT]]+tblLoan[[#This Row],[EXTRA PAYMENT]]&lt;=tblLoan[[#This Row],[BEGINNING BALANCE]],tblLoan[[#This Row],[SCHEDULED PAYMENT]]+tblLoan[[#This Row],[EXTRA PAYMENT]],tblLoan[[#This Row],[BEGINNING BALANCE]]),"")</f>
        <v/>
      </c>
      <c r="G312" s="101" t="str">
        <f>IF(tblLoan[[#This Row],[PMT NO]]&lt;&gt;"",tblLoan[[#This Row],[TOTAL PAYMENT]]-tblLoan[[#This Row],[INTEREST]],"")</f>
        <v/>
      </c>
      <c r="H312" s="101" t="str">
        <f>IF(tblLoan[[#This Row],[PMT NO]]&lt;&gt;"",tblLoan[[#This Row],[BEGINNING BALANCE]]*(InterestRate/PaymentsPerYear),"")</f>
        <v/>
      </c>
      <c r="I312" s="101" t="str">
        <f>IF(tblLoan[[#This Row],[PMT NO]]&lt;&gt;"",IF(tblLoan[[#This Row],[SCHEDULED PAYMENT]]+tblLoan[[#This Row],[EXTRA PAYMENT]]&lt;=tblLoan[[#This Row],[BEGINNING BALANCE]],tblLoan[[#This Row],[BEGINNING BALANCE]]-tblLoan[[#This Row],[PRINCIPAL]],0),"")</f>
        <v/>
      </c>
      <c r="J312" s="101" t="str">
        <f>IF(tblLoan[[#This Row],[PMT NO]]&lt;&gt;"",SUM(INDEX(tblLoan[INTEREST],1,1):tblLoan[[#This Row],[INTEREST]]),"")</f>
        <v/>
      </c>
    </row>
    <row r="313" spans="1:10" x14ac:dyDescent="0.2">
      <c r="A313" s="97" t="str">
        <f>IF(LoanIsGood,IF(ROW()-ROW(tblLoan[[#Headers],[PMT NO]])&gt;ScheduledNumberOfPayments,"",ROW()-ROW(tblLoan[[#Headers],[PMT NO]])),"")</f>
        <v/>
      </c>
      <c r="B313" s="98" t="str">
        <f>IF(tblLoan[[#This Row],[PMT NO]]&lt;&gt;"",EOMONTH(LoanStartDate,ROW(tblLoan[[#This Row],[PMT NO]])-ROW(tblLoan[[#Headers],[PMT NO]])-2)+DAY(LoanStartDate),"")</f>
        <v/>
      </c>
      <c r="C313" s="101" t="str">
        <f>IF(tblLoan[[#This Row],[PMT NO]]&lt;&gt;"",IF(ROW()-ROW(tblLoan[[#Headers],[BEGINNING BALANCE]])=1,LoanAmount,INDEX(tblLoan[ENDING BALANCE],ROW()-ROW(tblLoan[[#Headers],[BEGINNING BALANCE]])-1)),"")</f>
        <v/>
      </c>
      <c r="D313" s="101" t="str">
        <f>IF(tblLoan[[#This Row],[PMT NO]]&lt;&gt;"",ScheduledPayment,"")</f>
        <v/>
      </c>
      <c r="E313" s="101" t="str">
        <f>IF(tblLoan[[#This Row],[PMT NO]]&lt;&gt;"",IF(tblLoan[[#This Row],[SCHEDULED PAYMENT]]+ExtraPayments&lt;tblLoan[[#This Row],[BEGINNING BALANCE]],ExtraPayments,IF(tblLoan[[#This Row],[BEGINNING BALANCE]]-tblLoan[[#This Row],[SCHEDULED PAYMENT]]&gt;0,tblLoan[[#This Row],[BEGINNING BALANCE]]-tblLoan[[#This Row],[SCHEDULED PAYMENT]],0)),"")</f>
        <v/>
      </c>
      <c r="F313" s="101" t="str">
        <f>IF(tblLoan[[#This Row],[PMT NO]]&lt;&gt;"",IF(tblLoan[[#This Row],[SCHEDULED PAYMENT]]+tblLoan[[#This Row],[EXTRA PAYMENT]]&lt;=tblLoan[[#This Row],[BEGINNING BALANCE]],tblLoan[[#This Row],[SCHEDULED PAYMENT]]+tblLoan[[#This Row],[EXTRA PAYMENT]],tblLoan[[#This Row],[BEGINNING BALANCE]]),"")</f>
        <v/>
      </c>
      <c r="G313" s="101" t="str">
        <f>IF(tblLoan[[#This Row],[PMT NO]]&lt;&gt;"",tblLoan[[#This Row],[TOTAL PAYMENT]]-tblLoan[[#This Row],[INTEREST]],"")</f>
        <v/>
      </c>
      <c r="H313" s="101" t="str">
        <f>IF(tblLoan[[#This Row],[PMT NO]]&lt;&gt;"",tblLoan[[#This Row],[BEGINNING BALANCE]]*(InterestRate/PaymentsPerYear),"")</f>
        <v/>
      </c>
      <c r="I313" s="101" t="str">
        <f>IF(tblLoan[[#This Row],[PMT NO]]&lt;&gt;"",IF(tblLoan[[#This Row],[SCHEDULED PAYMENT]]+tblLoan[[#This Row],[EXTRA PAYMENT]]&lt;=tblLoan[[#This Row],[BEGINNING BALANCE]],tblLoan[[#This Row],[BEGINNING BALANCE]]-tblLoan[[#This Row],[PRINCIPAL]],0),"")</f>
        <v/>
      </c>
      <c r="J313" s="101" t="str">
        <f>IF(tblLoan[[#This Row],[PMT NO]]&lt;&gt;"",SUM(INDEX(tblLoan[INTEREST],1,1):tblLoan[[#This Row],[INTEREST]]),"")</f>
        <v/>
      </c>
    </row>
    <row r="314" spans="1:10" x14ac:dyDescent="0.2">
      <c r="A314" s="97" t="str">
        <f>IF(LoanIsGood,IF(ROW()-ROW(tblLoan[[#Headers],[PMT NO]])&gt;ScheduledNumberOfPayments,"",ROW()-ROW(tblLoan[[#Headers],[PMT NO]])),"")</f>
        <v/>
      </c>
      <c r="B314" s="98" t="str">
        <f>IF(tblLoan[[#This Row],[PMT NO]]&lt;&gt;"",EOMONTH(LoanStartDate,ROW(tblLoan[[#This Row],[PMT NO]])-ROW(tblLoan[[#Headers],[PMT NO]])-2)+DAY(LoanStartDate),"")</f>
        <v/>
      </c>
      <c r="C314" s="101" t="str">
        <f>IF(tblLoan[[#This Row],[PMT NO]]&lt;&gt;"",IF(ROW()-ROW(tblLoan[[#Headers],[BEGINNING BALANCE]])=1,LoanAmount,INDEX(tblLoan[ENDING BALANCE],ROW()-ROW(tblLoan[[#Headers],[BEGINNING BALANCE]])-1)),"")</f>
        <v/>
      </c>
      <c r="D314" s="101" t="str">
        <f>IF(tblLoan[[#This Row],[PMT NO]]&lt;&gt;"",ScheduledPayment,"")</f>
        <v/>
      </c>
      <c r="E314" s="101" t="str">
        <f>IF(tblLoan[[#This Row],[PMT NO]]&lt;&gt;"",IF(tblLoan[[#This Row],[SCHEDULED PAYMENT]]+ExtraPayments&lt;tblLoan[[#This Row],[BEGINNING BALANCE]],ExtraPayments,IF(tblLoan[[#This Row],[BEGINNING BALANCE]]-tblLoan[[#This Row],[SCHEDULED PAYMENT]]&gt;0,tblLoan[[#This Row],[BEGINNING BALANCE]]-tblLoan[[#This Row],[SCHEDULED PAYMENT]],0)),"")</f>
        <v/>
      </c>
      <c r="F314" s="101" t="str">
        <f>IF(tblLoan[[#This Row],[PMT NO]]&lt;&gt;"",IF(tblLoan[[#This Row],[SCHEDULED PAYMENT]]+tblLoan[[#This Row],[EXTRA PAYMENT]]&lt;=tblLoan[[#This Row],[BEGINNING BALANCE]],tblLoan[[#This Row],[SCHEDULED PAYMENT]]+tblLoan[[#This Row],[EXTRA PAYMENT]],tblLoan[[#This Row],[BEGINNING BALANCE]]),"")</f>
        <v/>
      </c>
      <c r="G314" s="101" t="str">
        <f>IF(tblLoan[[#This Row],[PMT NO]]&lt;&gt;"",tblLoan[[#This Row],[TOTAL PAYMENT]]-tblLoan[[#This Row],[INTEREST]],"")</f>
        <v/>
      </c>
      <c r="H314" s="101" t="str">
        <f>IF(tblLoan[[#This Row],[PMT NO]]&lt;&gt;"",tblLoan[[#This Row],[BEGINNING BALANCE]]*(InterestRate/PaymentsPerYear),"")</f>
        <v/>
      </c>
      <c r="I314" s="101" t="str">
        <f>IF(tblLoan[[#This Row],[PMT NO]]&lt;&gt;"",IF(tblLoan[[#This Row],[SCHEDULED PAYMENT]]+tblLoan[[#This Row],[EXTRA PAYMENT]]&lt;=tblLoan[[#This Row],[BEGINNING BALANCE]],tblLoan[[#This Row],[BEGINNING BALANCE]]-tblLoan[[#This Row],[PRINCIPAL]],0),"")</f>
        <v/>
      </c>
      <c r="J314" s="101" t="str">
        <f>IF(tblLoan[[#This Row],[PMT NO]]&lt;&gt;"",SUM(INDEX(tblLoan[INTEREST],1,1):tblLoan[[#This Row],[INTEREST]]),"")</f>
        <v/>
      </c>
    </row>
    <row r="315" spans="1:10" x14ac:dyDescent="0.2">
      <c r="A315" s="97" t="str">
        <f>IF(LoanIsGood,IF(ROW()-ROW(tblLoan[[#Headers],[PMT NO]])&gt;ScheduledNumberOfPayments,"",ROW()-ROW(tblLoan[[#Headers],[PMT NO]])),"")</f>
        <v/>
      </c>
      <c r="B315" s="98" t="str">
        <f>IF(tblLoan[[#This Row],[PMT NO]]&lt;&gt;"",EOMONTH(LoanStartDate,ROW(tblLoan[[#This Row],[PMT NO]])-ROW(tblLoan[[#Headers],[PMT NO]])-2)+DAY(LoanStartDate),"")</f>
        <v/>
      </c>
      <c r="C315" s="101" t="str">
        <f>IF(tblLoan[[#This Row],[PMT NO]]&lt;&gt;"",IF(ROW()-ROW(tblLoan[[#Headers],[BEGINNING BALANCE]])=1,LoanAmount,INDEX(tblLoan[ENDING BALANCE],ROW()-ROW(tblLoan[[#Headers],[BEGINNING BALANCE]])-1)),"")</f>
        <v/>
      </c>
      <c r="D315" s="101" t="str">
        <f>IF(tblLoan[[#This Row],[PMT NO]]&lt;&gt;"",ScheduledPayment,"")</f>
        <v/>
      </c>
      <c r="E315" s="101" t="str">
        <f>IF(tblLoan[[#This Row],[PMT NO]]&lt;&gt;"",IF(tblLoan[[#This Row],[SCHEDULED PAYMENT]]+ExtraPayments&lt;tblLoan[[#This Row],[BEGINNING BALANCE]],ExtraPayments,IF(tblLoan[[#This Row],[BEGINNING BALANCE]]-tblLoan[[#This Row],[SCHEDULED PAYMENT]]&gt;0,tblLoan[[#This Row],[BEGINNING BALANCE]]-tblLoan[[#This Row],[SCHEDULED PAYMENT]],0)),"")</f>
        <v/>
      </c>
      <c r="F315" s="101" t="str">
        <f>IF(tblLoan[[#This Row],[PMT NO]]&lt;&gt;"",IF(tblLoan[[#This Row],[SCHEDULED PAYMENT]]+tblLoan[[#This Row],[EXTRA PAYMENT]]&lt;=tblLoan[[#This Row],[BEGINNING BALANCE]],tblLoan[[#This Row],[SCHEDULED PAYMENT]]+tblLoan[[#This Row],[EXTRA PAYMENT]],tblLoan[[#This Row],[BEGINNING BALANCE]]),"")</f>
        <v/>
      </c>
      <c r="G315" s="101" t="str">
        <f>IF(tblLoan[[#This Row],[PMT NO]]&lt;&gt;"",tblLoan[[#This Row],[TOTAL PAYMENT]]-tblLoan[[#This Row],[INTEREST]],"")</f>
        <v/>
      </c>
      <c r="H315" s="101" t="str">
        <f>IF(tblLoan[[#This Row],[PMT NO]]&lt;&gt;"",tblLoan[[#This Row],[BEGINNING BALANCE]]*(InterestRate/PaymentsPerYear),"")</f>
        <v/>
      </c>
      <c r="I315" s="101" t="str">
        <f>IF(tblLoan[[#This Row],[PMT NO]]&lt;&gt;"",IF(tblLoan[[#This Row],[SCHEDULED PAYMENT]]+tblLoan[[#This Row],[EXTRA PAYMENT]]&lt;=tblLoan[[#This Row],[BEGINNING BALANCE]],tblLoan[[#This Row],[BEGINNING BALANCE]]-tblLoan[[#This Row],[PRINCIPAL]],0),"")</f>
        <v/>
      </c>
      <c r="J315" s="101" t="str">
        <f>IF(tblLoan[[#This Row],[PMT NO]]&lt;&gt;"",SUM(INDEX(tblLoan[INTEREST],1,1):tblLoan[[#This Row],[INTEREST]]),"")</f>
        <v/>
      </c>
    </row>
    <row r="316" spans="1:10" x14ac:dyDescent="0.2">
      <c r="A316" s="97" t="str">
        <f>IF(LoanIsGood,IF(ROW()-ROW(tblLoan[[#Headers],[PMT NO]])&gt;ScheduledNumberOfPayments,"",ROW()-ROW(tblLoan[[#Headers],[PMT NO]])),"")</f>
        <v/>
      </c>
      <c r="B316" s="98" t="str">
        <f>IF(tblLoan[[#This Row],[PMT NO]]&lt;&gt;"",EOMONTH(LoanStartDate,ROW(tblLoan[[#This Row],[PMT NO]])-ROW(tblLoan[[#Headers],[PMT NO]])-2)+DAY(LoanStartDate),"")</f>
        <v/>
      </c>
      <c r="C316" s="101" t="str">
        <f>IF(tblLoan[[#This Row],[PMT NO]]&lt;&gt;"",IF(ROW()-ROW(tblLoan[[#Headers],[BEGINNING BALANCE]])=1,LoanAmount,INDEX(tblLoan[ENDING BALANCE],ROW()-ROW(tblLoan[[#Headers],[BEGINNING BALANCE]])-1)),"")</f>
        <v/>
      </c>
      <c r="D316" s="101" t="str">
        <f>IF(tblLoan[[#This Row],[PMT NO]]&lt;&gt;"",ScheduledPayment,"")</f>
        <v/>
      </c>
      <c r="E316" s="101" t="str">
        <f>IF(tblLoan[[#This Row],[PMT NO]]&lt;&gt;"",IF(tblLoan[[#This Row],[SCHEDULED PAYMENT]]+ExtraPayments&lt;tblLoan[[#This Row],[BEGINNING BALANCE]],ExtraPayments,IF(tblLoan[[#This Row],[BEGINNING BALANCE]]-tblLoan[[#This Row],[SCHEDULED PAYMENT]]&gt;0,tblLoan[[#This Row],[BEGINNING BALANCE]]-tblLoan[[#This Row],[SCHEDULED PAYMENT]],0)),"")</f>
        <v/>
      </c>
      <c r="F316" s="101" t="str">
        <f>IF(tblLoan[[#This Row],[PMT NO]]&lt;&gt;"",IF(tblLoan[[#This Row],[SCHEDULED PAYMENT]]+tblLoan[[#This Row],[EXTRA PAYMENT]]&lt;=tblLoan[[#This Row],[BEGINNING BALANCE]],tblLoan[[#This Row],[SCHEDULED PAYMENT]]+tblLoan[[#This Row],[EXTRA PAYMENT]],tblLoan[[#This Row],[BEGINNING BALANCE]]),"")</f>
        <v/>
      </c>
      <c r="G316" s="101" t="str">
        <f>IF(tblLoan[[#This Row],[PMT NO]]&lt;&gt;"",tblLoan[[#This Row],[TOTAL PAYMENT]]-tblLoan[[#This Row],[INTEREST]],"")</f>
        <v/>
      </c>
      <c r="H316" s="101" t="str">
        <f>IF(tblLoan[[#This Row],[PMT NO]]&lt;&gt;"",tblLoan[[#This Row],[BEGINNING BALANCE]]*(InterestRate/PaymentsPerYear),"")</f>
        <v/>
      </c>
      <c r="I316" s="101" t="str">
        <f>IF(tblLoan[[#This Row],[PMT NO]]&lt;&gt;"",IF(tblLoan[[#This Row],[SCHEDULED PAYMENT]]+tblLoan[[#This Row],[EXTRA PAYMENT]]&lt;=tblLoan[[#This Row],[BEGINNING BALANCE]],tblLoan[[#This Row],[BEGINNING BALANCE]]-tblLoan[[#This Row],[PRINCIPAL]],0),"")</f>
        <v/>
      </c>
      <c r="J316" s="101" t="str">
        <f>IF(tblLoan[[#This Row],[PMT NO]]&lt;&gt;"",SUM(INDEX(tblLoan[INTEREST],1,1):tblLoan[[#This Row],[INTEREST]]),"")</f>
        <v/>
      </c>
    </row>
    <row r="317" spans="1:10" x14ac:dyDescent="0.2">
      <c r="A317" s="97" t="str">
        <f>IF(LoanIsGood,IF(ROW()-ROW(tblLoan[[#Headers],[PMT NO]])&gt;ScheduledNumberOfPayments,"",ROW()-ROW(tblLoan[[#Headers],[PMT NO]])),"")</f>
        <v/>
      </c>
      <c r="B317" s="98" t="str">
        <f>IF(tblLoan[[#This Row],[PMT NO]]&lt;&gt;"",EOMONTH(LoanStartDate,ROW(tblLoan[[#This Row],[PMT NO]])-ROW(tblLoan[[#Headers],[PMT NO]])-2)+DAY(LoanStartDate),"")</f>
        <v/>
      </c>
      <c r="C317" s="101" t="str">
        <f>IF(tblLoan[[#This Row],[PMT NO]]&lt;&gt;"",IF(ROW()-ROW(tblLoan[[#Headers],[BEGINNING BALANCE]])=1,LoanAmount,INDEX(tblLoan[ENDING BALANCE],ROW()-ROW(tblLoan[[#Headers],[BEGINNING BALANCE]])-1)),"")</f>
        <v/>
      </c>
      <c r="D317" s="101" t="str">
        <f>IF(tblLoan[[#This Row],[PMT NO]]&lt;&gt;"",ScheduledPayment,"")</f>
        <v/>
      </c>
      <c r="E317" s="101" t="str">
        <f>IF(tblLoan[[#This Row],[PMT NO]]&lt;&gt;"",IF(tblLoan[[#This Row],[SCHEDULED PAYMENT]]+ExtraPayments&lt;tblLoan[[#This Row],[BEGINNING BALANCE]],ExtraPayments,IF(tblLoan[[#This Row],[BEGINNING BALANCE]]-tblLoan[[#This Row],[SCHEDULED PAYMENT]]&gt;0,tblLoan[[#This Row],[BEGINNING BALANCE]]-tblLoan[[#This Row],[SCHEDULED PAYMENT]],0)),"")</f>
        <v/>
      </c>
      <c r="F317" s="101" t="str">
        <f>IF(tblLoan[[#This Row],[PMT NO]]&lt;&gt;"",IF(tblLoan[[#This Row],[SCHEDULED PAYMENT]]+tblLoan[[#This Row],[EXTRA PAYMENT]]&lt;=tblLoan[[#This Row],[BEGINNING BALANCE]],tblLoan[[#This Row],[SCHEDULED PAYMENT]]+tblLoan[[#This Row],[EXTRA PAYMENT]],tblLoan[[#This Row],[BEGINNING BALANCE]]),"")</f>
        <v/>
      </c>
      <c r="G317" s="101" t="str">
        <f>IF(tblLoan[[#This Row],[PMT NO]]&lt;&gt;"",tblLoan[[#This Row],[TOTAL PAYMENT]]-tblLoan[[#This Row],[INTEREST]],"")</f>
        <v/>
      </c>
      <c r="H317" s="101" t="str">
        <f>IF(tblLoan[[#This Row],[PMT NO]]&lt;&gt;"",tblLoan[[#This Row],[BEGINNING BALANCE]]*(InterestRate/PaymentsPerYear),"")</f>
        <v/>
      </c>
      <c r="I317" s="101" t="str">
        <f>IF(tblLoan[[#This Row],[PMT NO]]&lt;&gt;"",IF(tblLoan[[#This Row],[SCHEDULED PAYMENT]]+tblLoan[[#This Row],[EXTRA PAYMENT]]&lt;=tblLoan[[#This Row],[BEGINNING BALANCE]],tblLoan[[#This Row],[BEGINNING BALANCE]]-tblLoan[[#This Row],[PRINCIPAL]],0),"")</f>
        <v/>
      </c>
      <c r="J317" s="101" t="str">
        <f>IF(tblLoan[[#This Row],[PMT NO]]&lt;&gt;"",SUM(INDEX(tblLoan[INTEREST],1,1):tblLoan[[#This Row],[INTEREST]]),"")</f>
        <v/>
      </c>
    </row>
    <row r="318" spans="1:10" x14ac:dyDescent="0.2">
      <c r="A318" s="97" t="str">
        <f>IF(LoanIsGood,IF(ROW()-ROW(tblLoan[[#Headers],[PMT NO]])&gt;ScheduledNumberOfPayments,"",ROW()-ROW(tblLoan[[#Headers],[PMT NO]])),"")</f>
        <v/>
      </c>
      <c r="B318" s="98" t="str">
        <f>IF(tblLoan[[#This Row],[PMT NO]]&lt;&gt;"",EOMONTH(LoanStartDate,ROW(tblLoan[[#This Row],[PMT NO]])-ROW(tblLoan[[#Headers],[PMT NO]])-2)+DAY(LoanStartDate),"")</f>
        <v/>
      </c>
      <c r="C318" s="101" t="str">
        <f>IF(tblLoan[[#This Row],[PMT NO]]&lt;&gt;"",IF(ROW()-ROW(tblLoan[[#Headers],[BEGINNING BALANCE]])=1,LoanAmount,INDEX(tblLoan[ENDING BALANCE],ROW()-ROW(tblLoan[[#Headers],[BEGINNING BALANCE]])-1)),"")</f>
        <v/>
      </c>
      <c r="D318" s="101" t="str">
        <f>IF(tblLoan[[#This Row],[PMT NO]]&lt;&gt;"",ScheduledPayment,"")</f>
        <v/>
      </c>
      <c r="E318" s="101" t="str">
        <f>IF(tblLoan[[#This Row],[PMT NO]]&lt;&gt;"",IF(tblLoan[[#This Row],[SCHEDULED PAYMENT]]+ExtraPayments&lt;tblLoan[[#This Row],[BEGINNING BALANCE]],ExtraPayments,IF(tblLoan[[#This Row],[BEGINNING BALANCE]]-tblLoan[[#This Row],[SCHEDULED PAYMENT]]&gt;0,tblLoan[[#This Row],[BEGINNING BALANCE]]-tblLoan[[#This Row],[SCHEDULED PAYMENT]],0)),"")</f>
        <v/>
      </c>
      <c r="F318" s="101" t="str">
        <f>IF(tblLoan[[#This Row],[PMT NO]]&lt;&gt;"",IF(tblLoan[[#This Row],[SCHEDULED PAYMENT]]+tblLoan[[#This Row],[EXTRA PAYMENT]]&lt;=tblLoan[[#This Row],[BEGINNING BALANCE]],tblLoan[[#This Row],[SCHEDULED PAYMENT]]+tblLoan[[#This Row],[EXTRA PAYMENT]],tblLoan[[#This Row],[BEGINNING BALANCE]]),"")</f>
        <v/>
      </c>
      <c r="G318" s="101" t="str">
        <f>IF(tblLoan[[#This Row],[PMT NO]]&lt;&gt;"",tblLoan[[#This Row],[TOTAL PAYMENT]]-tblLoan[[#This Row],[INTEREST]],"")</f>
        <v/>
      </c>
      <c r="H318" s="101" t="str">
        <f>IF(tblLoan[[#This Row],[PMT NO]]&lt;&gt;"",tblLoan[[#This Row],[BEGINNING BALANCE]]*(InterestRate/PaymentsPerYear),"")</f>
        <v/>
      </c>
      <c r="I318" s="101" t="str">
        <f>IF(tblLoan[[#This Row],[PMT NO]]&lt;&gt;"",IF(tblLoan[[#This Row],[SCHEDULED PAYMENT]]+tblLoan[[#This Row],[EXTRA PAYMENT]]&lt;=tblLoan[[#This Row],[BEGINNING BALANCE]],tblLoan[[#This Row],[BEGINNING BALANCE]]-tblLoan[[#This Row],[PRINCIPAL]],0),"")</f>
        <v/>
      </c>
      <c r="J318" s="101" t="str">
        <f>IF(tblLoan[[#This Row],[PMT NO]]&lt;&gt;"",SUM(INDEX(tblLoan[INTEREST],1,1):tblLoan[[#This Row],[INTEREST]]),"")</f>
        <v/>
      </c>
    </row>
    <row r="319" spans="1:10" x14ac:dyDescent="0.2">
      <c r="A319" s="97" t="str">
        <f>IF(LoanIsGood,IF(ROW()-ROW(tblLoan[[#Headers],[PMT NO]])&gt;ScheduledNumberOfPayments,"",ROW()-ROW(tblLoan[[#Headers],[PMT NO]])),"")</f>
        <v/>
      </c>
      <c r="B319" s="98" t="str">
        <f>IF(tblLoan[[#This Row],[PMT NO]]&lt;&gt;"",EOMONTH(LoanStartDate,ROW(tblLoan[[#This Row],[PMT NO]])-ROW(tblLoan[[#Headers],[PMT NO]])-2)+DAY(LoanStartDate),"")</f>
        <v/>
      </c>
      <c r="C319" s="101" t="str">
        <f>IF(tblLoan[[#This Row],[PMT NO]]&lt;&gt;"",IF(ROW()-ROW(tblLoan[[#Headers],[BEGINNING BALANCE]])=1,LoanAmount,INDEX(tblLoan[ENDING BALANCE],ROW()-ROW(tblLoan[[#Headers],[BEGINNING BALANCE]])-1)),"")</f>
        <v/>
      </c>
      <c r="D319" s="101" t="str">
        <f>IF(tblLoan[[#This Row],[PMT NO]]&lt;&gt;"",ScheduledPayment,"")</f>
        <v/>
      </c>
      <c r="E319" s="101" t="str">
        <f>IF(tblLoan[[#This Row],[PMT NO]]&lt;&gt;"",IF(tblLoan[[#This Row],[SCHEDULED PAYMENT]]+ExtraPayments&lt;tblLoan[[#This Row],[BEGINNING BALANCE]],ExtraPayments,IF(tblLoan[[#This Row],[BEGINNING BALANCE]]-tblLoan[[#This Row],[SCHEDULED PAYMENT]]&gt;0,tblLoan[[#This Row],[BEGINNING BALANCE]]-tblLoan[[#This Row],[SCHEDULED PAYMENT]],0)),"")</f>
        <v/>
      </c>
      <c r="F319" s="101" t="str">
        <f>IF(tblLoan[[#This Row],[PMT NO]]&lt;&gt;"",IF(tblLoan[[#This Row],[SCHEDULED PAYMENT]]+tblLoan[[#This Row],[EXTRA PAYMENT]]&lt;=tblLoan[[#This Row],[BEGINNING BALANCE]],tblLoan[[#This Row],[SCHEDULED PAYMENT]]+tblLoan[[#This Row],[EXTRA PAYMENT]],tblLoan[[#This Row],[BEGINNING BALANCE]]),"")</f>
        <v/>
      </c>
      <c r="G319" s="101" t="str">
        <f>IF(tblLoan[[#This Row],[PMT NO]]&lt;&gt;"",tblLoan[[#This Row],[TOTAL PAYMENT]]-tblLoan[[#This Row],[INTEREST]],"")</f>
        <v/>
      </c>
      <c r="H319" s="101" t="str">
        <f>IF(tblLoan[[#This Row],[PMT NO]]&lt;&gt;"",tblLoan[[#This Row],[BEGINNING BALANCE]]*(InterestRate/PaymentsPerYear),"")</f>
        <v/>
      </c>
      <c r="I319" s="101" t="str">
        <f>IF(tblLoan[[#This Row],[PMT NO]]&lt;&gt;"",IF(tblLoan[[#This Row],[SCHEDULED PAYMENT]]+tblLoan[[#This Row],[EXTRA PAYMENT]]&lt;=tblLoan[[#This Row],[BEGINNING BALANCE]],tblLoan[[#This Row],[BEGINNING BALANCE]]-tblLoan[[#This Row],[PRINCIPAL]],0),"")</f>
        <v/>
      </c>
      <c r="J319" s="101" t="str">
        <f>IF(tblLoan[[#This Row],[PMT NO]]&lt;&gt;"",SUM(INDEX(tblLoan[INTEREST],1,1):tblLoan[[#This Row],[INTEREST]]),"")</f>
        <v/>
      </c>
    </row>
    <row r="320" spans="1:10" x14ac:dyDescent="0.2">
      <c r="A320" s="97" t="str">
        <f>IF(LoanIsGood,IF(ROW()-ROW(tblLoan[[#Headers],[PMT NO]])&gt;ScheduledNumberOfPayments,"",ROW()-ROW(tblLoan[[#Headers],[PMT NO]])),"")</f>
        <v/>
      </c>
      <c r="B320" s="98" t="str">
        <f>IF(tblLoan[[#This Row],[PMT NO]]&lt;&gt;"",EOMONTH(LoanStartDate,ROW(tblLoan[[#This Row],[PMT NO]])-ROW(tblLoan[[#Headers],[PMT NO]])-2)+DAY(LoanStartDate),"")</f>
        <v/>
      </c>
      <c r="C320" s="101" t="str">
        <f>IF(tblLoan[[#This Row],[PMT NO]]&lt;&gt;"",IF(ROW()-ROW(tblLoan[[#Headers],[BEGINNING BALANCE]])=1,LoanAmount,INDEX(tblLoan[ENDING BALANCE],ROW()-ROW(tblLoan[[#Headers],[BEGINNING BALANCE]])-1)),"")</f>
        <v/>
      </c>
      <c r="D320" s="101" t="str">
        <f>IF(tblLoan[[#This Row],[PMT NO]]&lt;&gt;"",ScheduledPayment,"")</f>
        <v/>
      </c>
      <c r="E320" s="101" t="str">
        <f>IF(tblLoan[[#This Row],[PMT NO]]&lt;&gt;"",IF(tblLoan[[#This Row],[SCHEDULED PAYMENT]]+ExtraPayments&lt;tblLoan[[#This Row],[BEGINNING BALANCE]],ExtraPayments,IF(tblLoan[[#This Row],[BEGINNING BALANCE]]-tblLoan[[#This Row],[SCHEDULED PAYMENT]]&gt;0,tblLoan[[#This Row],[BEGINNING BALANCE]]-tblLoan[[#This Row],[SCHEDULED PAYMENT]],0)),"")</f>
        <v/>
      </c>
      <c r="F320" s="101" t="str">
        <f>IF(tblLoan[[#This Row],[PMT NO]]&lt;&gt;"",IF(tblLoan[[#This Row],[SCHEDULED PAYMENT]]+tblLoan[[#This Row],[EXTRA PAYMENT]]&lt;=tblLoan[[#This Row],[BEGINNING BALANCE]],tblLoan[[#This Row],[SCHEDULED PAYMENT]]+tblLoan[[#This Row],[EXTRA PAYMENT]],tblLoan[[#This Row],[BEGINNING BALANCE]]),"")</f>
        <v/>
      </c>
      <c r="G320" s="101" t="str">
        <f>IF(tblLoan[[#This Row],[PMT NO]]&lt;&gt;"",tblLoan[[#This Row],[TOTAL PAYMENT]]-tblLoan[[#This Row],[INTEREST]],"")</f>
        <v/>
      </c>
      <c r="H320" s="101" t="str">
        <f>IF(tblLoan[[#This Row],[PMT NO]]&lt;&gt;"",tblLoan[[#This Row],[BEGINNING BALANCE]]*(InterestRate/PaymentsPerYear),"")</f>
        <v/>
      </c>
      <c r="I320" s="101" t="str">
        <f>IF(tblLoan[[#This Row],[PMT NO]]&lt;&gt;"",IF(tblLoan[[#This Row],[SCHEDULED PAYMENT]]+tblLoan[[#This Row],[EXTRA PAYMENT]]&lt;=tblLoan[[#This Row],[BEGINNING BALANCE]],tblLoan[[#This Row],[BEGINNING BALANCE]]-tblLoan[[#This Row],[PRINCIPAL]],0),"")</f>
        <v/>
      </c>
      <c r="J320" s="101" t="str">
        <f>IF(tblLoan[[#This Row],[PMT NO]]&lt;&gt;"",SUM(INDEX(tblLoan[INTEREST],1,1):tblLoan[[#This Row],[INTEREST]]),"")</f>
        <v/>
      </c>
    </row>
    <row r="321" spans="1:10" x14ac:dyDescent="0.2">
      <c r="A321" s="97" t="str">
        <f>IF(LoanIsGood,IF(ROW()-ROW(tblLoan[[#Headers],[PMT NO]])&gt;ScheduledNumberOfPayments,"",ROW()-ROW(tblLoan[[#Headers],[PMT NO]])),"")</f>
        <v/>
      </c>
      <c r="B321" s="98" t="str">
        <f>IF(tblLoan[[#This Row],[PMT NO]]&lt;&gt;"",EOMONTH(LoanStartDate,ROW(tblLoan[[#This Row],[PMT NO]])-ROW(tblLoan[[#Headers],[PMT NO]])-2)+DAY(LoanStartDate),"")</f>
        <v/>
      </c>
      <c r="C321" s="101" t="str">
        <f>IF(tblLoan[[#This Row],[PMT NO]]&lt;&gt;"",IF(ROW()-ROW(tblLoan[[#Headers],[BEGINNING BALANCE]])=1,LoanAmount,INDEX(tblLoan[ENDING BALANCE],ROW()-ROW(tblLoan[[#Headers],[BEGINNING BALANCE]])-1)),"")</f>
        <v/>
      </c>
      <c r="D321" s="101" t="str">
        <f>IF(tblLoan[[#This Row],[PMT NO]]&lt;&gt;"",ScheduledPayment,"")</f>
        <v/>
      </c>
      <c r="E321" s="101" t="str">
        <f>IF(tblLoan[[#This Row],[PMT NO]]&lt;&gt;"",IF(tblLoan[[#This Row],[SCHEDULED PAYMENT]]+ExtraPayments&lt;tblLoan[[#This Row],[BEGINNING BALANCE]],ExtraPayments,IF(tblLoan[[#This Row],[BEGINNING BALANCE]]-tblLoan[[#This Row],[SCHEDULED PAYMENT]]&gt;0,tblLoan[[#This Row],[BEGINNING BALANCE]]-tblLoan[[#This Row],[SCHEDULED PAYMENT]],0)),"")</f>
        <v/>
      </c>
      <c r="F321" s="101" t="str">
        <f>IF(tblLoan[[#This Row],[PMT NO]]&lt;&gt;"",IF(tblLoan[[#This Row],[SCHEDULED PAYMENT]]+tblLoan[[#This Row],[EXTRA PAYMENT]]&lt;=tblLoan[[#This Row],[BEGINNING BALANCE]],tblLoan[[#This Row],[SCHEDULED PAYMENT]]+tblLoan[[#This Row],[EXTRA PAYMENT]],tblLoan[[#This Row],[BEGINNING BALANCE]]),"")</f>
        <v/>
      </c>
      <c r="G321" s="101" t="str">
        <f>IF(tblLoan[[#This Row],[PMT NO]]&lt;&gt;"",tblLoan[[#This Row],[TOTAL PAYMENT]]-tblLoan[[#This Row],[INTEREST]],"")</f>
        <v/>
      </c>
      <c r="H321" s="101" t="str">
        <f>IF(tblLoan[[#This Row],[PMT NO]]&lt;&gt;"",tblLoan[[#This Row],[BEGINNING BALANCE]]*(InterestRate/PaymentsPerYear),"")</f>
        <v/>
      </c>
      <c r="I321" s="101" t="str">
        <f>IF(tblLoan[[#This Row],[PMT NO]]&lt;&gt;"",IF(tblLoan[[#This Row],[SCHEDULED PAYMENT]]+tblLoan[[#This Row],[EXTRA PAYMENT]]&lt;=tblLoan[[#This Row],[BEGINNING BALANCE]],tblLoan[[#This Row],[BEGINNING BALANCE]]-tblLoan[[#This Row],[PRINCIPAL]],0),"")</f>
        <v/>
      </c>
      <c r="J321" s="101" t="str">
        <f>IF(tblLoan[[#This Row],[PMT NO]]&lt;&gt;"",SUM(INDEX(tblLoan[INTEREST],1,1):tblLoan[[#This Row],[INTEREST]]),"")</f>
        <v/>
      </c>
    </row>
    <row r="322" spans="1:10" x14ac:dyDescent="0.2">
      <c r="A322" s="97" t="str">
        <f>IF(LoanIsGood,IF(ROW()-ROW(tblLoan[[#Headers],[PMT NO]])&gt;ScheduledNumberOfPayments,"",ROW()-ROW(tblLoan[[#Headers],[PMT NO]])),"")</f>
        <v/>
      </c>
      <c r="B322" s="98" t="str">
        <f>IF(tblLoan[[#This Row],[PMT NO]]&lt;&gt;"",EOMONTH(LoanStartDate,ROW(tblLoan[[#This Row],[PMT NO]])-ROW(tblLoan[[#Headers],[PMT NO]])-2)+DAY(LoanStartDate),"")</f>
        <v/>
      </c>
      <c r="C322" s="101" t="str">
        <f>IF(tblLoan[[#This Row],[PMT NO]]&lt;&gt;"",IF(ROW()-ROW(tblLoan[[#Headers],[BEGINNING BALANCE]])=1,LoanAmount,INDEX(tblLoan[ENDING BALANCE],ROW()-ROW(tblLoan[[#Headers],[BEGINNING BALANCE]])-1)),"")</f>
        <v/>
      </c>
      <c r="D322" s="101" t="str">
        <f>IF(tblLoan[[#This Row],[PMT NO]]&lt;&gt;"",ScheduledPayment,"")</f>
        <v/>
      </c>
      <c r="E322" s="101" t="str">
        <f>IF(tblLoan[[#This Row],[PMT NO]]&lt;&gt;"",IF(tblLoan[[#This Row],[SCHEDULED PAYMENT]]+ExtraPayments&lt;tblLoan[[#This Row],[BEGINNING BALANCE]],ExtraPayments,IF(tblLoan[[#This Row],[BEGINNING BALANCE]]-tblLoan[[#This Row],[SCHEDULED PAYMENT]]&gt;0,tblLoan[[#This Row],[BEGINNING BALANCE]]-tblLoan[[#This Row],[SCHEDULED PAYMENT]],0)),"")</f>
        <v/>
      </c>
      <c r="F322" s="101" t="str">
        <f>IF(tblLoan[[#This Row],[PMT NO]]&lt;&gt;"",IF(tblLoan[[#This Row],[SCHEDULED PAYMENT]]+tblLoan[[#This Row],[EXTRA PAYMENT]]&lt;=tblLoan[[#This Row],[BEGINNING BALANCE]],tblLoan[[#This Row],[SCHEDULED PAYMENT]]+tblLoan[[#This Row],[EXTRA PAYMENT]],tblLoan[[#This Row],[BEGINNING BALANCE]]),"")</f>
        <v/>
      </c>
      <c r="G322" s="101" t="str">
        <f>IF(tblLoan[[#This Row],[PMT NO]]&lt;&gt;"",tblLoan[[#This Row],[TOTAL PAYMENT]]-tblLoan[[#This Row],[INTEREST]],"")</f>
        <v/>
      </c>
      <c r="H322" s="101" t="str">
        <f>IF(tblLoan[[#This Row],[PMT NO]]&lt;&gt;"",tblLoan[[#This Row],[BEGINNING BALANCE]]*(InterestRate/PaymentsPerYear),"")</f>
        <v/>
      </c>
      <c r="I322" s="101" t="str">
        <f>IF(tblLoan[[#This Row],[PMT NO]]&lt;&gt;"",IF(tblLoan[[#This Row],[SCHEDULED PAYMENT]]+tblLoan[[#This Row],[EXTRA PAYMENT]]&lt;=tblLoan[[#This Row],[BEGINNING BALANCE]],tblLoan[[#This Row],[BEGINNING BALANCE]]-tblLoan[[#This Row],[PRINCIPAL]],0),"")</f>
        <v/>
      </c>
      <c r="J322" s="101" t="str">
        <f>IF(tblLoan[[#This Row],[PMT NO]]&lt;&gt;"",SUM(INDEX(tblLoan[INTEREST],1,1):tblLoan[[#This Row],[INTEREST]]),"")</f>
        <v/>
      </c>
    </row>
    <row r="323" spans="1:10" x14ac:dyDescent="0.2">
      <c r="A323" s="97" t="str">
        <f>IF(LoanIsGood,IF(ROW()-ROW(tblLoan[[#Headers],[PMT NO]])&gt;ScheduledNumberOfPayments,"",ROW()-ROW(tblLoan[[#Headers],[PMT NO]])),"")</f>
        <v/>
      </c>
      <c r="B323" s="98" t="str">
        <f>IF(tblLoan[[#This Row],[PMT NO]]&lt;&gt;"",EOMONTH(LoanStartDate,ROW(tblLoan[[#This Row],[PMT NO]])-ROW(tblLoan[[#Headers],[PMT NO]])-2)+DAY(LoanStartDate),"")</f>
        <v/>
      </c>
      <c r="C323" s="101" t="str">
        <f>IF(tblLoan[[#This Row],[PMT NO]]&lt;&gt;"",IF(ROW()-ROW(tblLoan[[#Headers],[BEGINNING BALANCE]])=1,LoanAmount,INDEX(tblLoan[ENDING BALANCE],ROW()-ROW(tblLoan[[#Headers],[BEGINNING BALANCE]])-1)),"")</f>
        <v/>
      </c>
      <c r="D323" s="101" t="str">
        <f>IF(tblLoan[[#This Row],[PMT NO]]&lt;&gt;"",ScheduledPayment,"")</f>
        <v/>
      </c>
      <c r="E323" s="101" t="str">
        <f>IF(tblLoan[[#This Row],[PMT NO]]&lt;&gt;"",IF(tblLoan[[#This Row],[SCHEDULED PAYMENT]]+ExtraPayments&lt;tblLoan[[#This Row],[BEGINNING BALANCE]],ExtraPayments,IF(tblLoan[[#This Row],[BEGINNING BALANCE]]-tblLoan[[#This Row],[SCHEDULED PAYMENT]]&gt;0,tblLoan[[#This Row],[BEGINNING BALANCE]]-tblLoan[[#This Row],[SCHEDULED PAYMENT]],0)),"")</f>
        <v/>
      </c>
      <c r="F323" s="101" t="str">
        <f>IF(tblLoan[[#This Row],[PMT NO]]&lt;&gt;"",IF(tblLoan[[#This Row],[SCHEDULED PAYMENT]]+tblLoan[[#This Row],[EXTRA PAYMENT]]&lt;=tblLoan[[#This Row],[BEGINNING BALANCE]],tblLoan[[#This Row],[SCHEDULED PAYMENT]]+tblLoan[[#This Row],[EXTRA PAYMENT]],tblLoan[[#This Row],[BEGINNING BALANCE]]),"")</f>
        <v/>
      </c>
      <c r="G323" s="101" t="str">
        <f>IF(tblLoan[[#This Row],[PMT NO]]&lt;&gt;"",tblLoan[[#This Row],[TOTAL PAYMENT]]-tblLoan[[#This Row],[INTEREST]],"")</f>
        <v/>
      </c>
      <c r="H323" s="101" t="str">
        <f>IF(tblLoan[[#This Row],[PMT NO]]&lt;&gt;"",tblLoan[[#This Row],[BEGINNING BALANCE]]*(InterestRate/PaymentsPerYear),"")</f>
        <v/>
      </c>
      <c r="I323" s="101" t="str">
        <f>IF(tblLoan[[#This Row],[PMT NO]]&lt;&gt;"",IF(tblLoan[[#This Row],[SCHEDULED PAYMENT]]+tblLoan[[#This Row],[EXTRA PAYMENT]]&lt;=tblLoan[[#This Row],[BEGINNING BALANCE]],tblLoan[[#This Row],[BEGINNING BALANCE]]-tblLoan[[#This Row],[PRINCIPAL]],0),"")</f>
        <v/>
      </c>
      <c r="J323" s="101" t="str">
        <f>IF(tblLoan[[#This Row],[PMT NO]]&lt;&gt;"",SUM(INDEX(tblLoan[INTEREST],1,1):tblLoan[[#This Row],[INTEREST]]),"")</f>
        <v/>
      </c>
    </row>
    <row r="324" spans="1:10" x14ac:dyDescent="0.2">
      <c r="A324" s="97" t="str">
        <f>IF(LoanIsGood,IF(ROW()-ROW(tblLoan[[#Headers],[PMT NO]])&gt;ScheduledNumberOfPayments,"",ROW()-ROW(tblLoan[[#Headers],[PMT NO]])),"")</f>
        <v/>
      </c>
      <c r="B324" s="98" t="str">
        <f>IF(tblLoan[[#This Row],[PMT NO]]&lt;&gt;"",EOMONTH(LoanStartDate,ROW(tblLoan[[#This Row],[PMT NO]])-ROW(tblLoan[[#Headers],[PMT NO]])-2)+DAY(LoanStartDate),"")</f>
        <v/>
      </c>
      <c r="C324" s="101" t="str">
        <f>IF(tblLoan[[#This Row],[PMT NO]]&lt;&gt;"",IF(ROW()-ROW(tblLoan[[#Headers],[BEGINNING BALANCE]])=1,LoanAmount,INDEX(tblLoan[ENDING BALANCE],ROW()-ROW(tblLoan[[#Headers],[BEGINNING BALANCE]])-1)),"")</f>
        <v/>
      </c>
      <c r="D324" s="101" t="str">
        <f>IF(tblLoan[[#This Row],[PMT NO]]&lt;&gt;"",ScheduledPayment,"")</f>
        <v/>
      </c>
      <c r="E324" s="101" t="str">
        <f>IF(tblLoan[[#This Row],[PMT NO]]&lt;&gt;"",IF(tblLoan[[#This Row],[SCHEDULED PAYMENT]]+ExtraPayments&lt;tblLoan[[#This Row],[BEGINNING BALANCE]],ExtraPayments,IF(tblLoan[[#This Row],[BEGINNING BALANCE]]-tblLoan[[#This Row],[SCHEDULED PAYMENT]]&gt;0,tblLoan[[#This Row],[BEGINNING BALANCE]]-tblLoan[[#This Row],[SCHEDULED PAYMENT]],0)),"")</f>
        <v/>
      </c>
      <c r="F324" s="101" t="str">
        <f>IF(tblLoan[[#This Row],[PMT NO]]&lt;&gt;"",IF(tblLoan[[#This Row],[SCHEDULED PAYMENT]]+tblLoan[[#This Row],[EXTRA PAYMENT]]&lt;=tblLoan[[#This Row],[BEGINNING BALANCE]],tblLoan[[#This Row],[SCHEDULED PAYMENT]]+tblLoan[[#This Row],[EXTRA PAYMENT]],tblLoan[[#This Row],[BEGINNING BALANCE]]),"")</f>
        <v/>
      </c>
      <c r="G324" s="101" t="str">
        <f>IF(tblLoan[[#This Row],[PMT NO]]&lt;&gt;"",tblLoan[[#This Row],[TOTAL PAYMENT]]-tblLoan[[#This Row],[INTEREST]],"")</f>
        <v/>
      </c>
      <c r="H324" s="101" t="str">
        <f>IF(tblLoan[[#This Row],[PMT NO]]&lt;&gt;"",tblLoan[[#This Row],[BEGINNING BALANCE]]*(InterestRate/PaymentsPerYear),"")</f>
        <v/>
      </c>
      <c r="I324" s="101" t="str">
        <f>IF(tblLoan[[#This Row],[PMT NO]]&lt;&gt;"",IF(tblLoan[[#This Row],[SCHEDULED PAYMENT]]+tblLoan[[#This Row],[EXTRA PAYMENT]]&lt;=tblLoan[[#This Row],[BEGINNING BALANCE]],tblLoan[[#This Row],[BEGINNING BALANCE]]-tblLoan[[#This Row],[PRINCIPAL]],0),"")</f>
        <v/>
      </c>
      <c r="J324" s="101" t="str">
        <f>IF(tblLoan[[#This Row],[PMT NO]]&lt;&gt;"",SUM(INDEX(tblLoan[INTEREST],1,1):tblLoan[[#This Row],[INTEREST]]),"")</f>
        <v/>
      </c>
    </row>
    <row r="325" spans="1:10" x14ac:dyDescent="0.2">
      <c r="A325" s="97" t="str">
        <f>IF(LoanIsGood,IF(ROW()-ROW(tblLoan[[#Headers],[PMT NO]])&gt;ScheduledNumberOfPayments,"",ROW()-ROW(tblLoan[[#Headers],[PMT NO]])),"")</f>
        <v/>
      </c>
      <c r="B325" s="98" t="str">
        <f>IF(tblLoan[[#This Row],[PMT NO]]&lt;&gt;"",EOMONTH(LoanStartDate,ROW(tblLoan[[#This Row],[PMT NO]])-ROW(tblLoan[[#Headers],[PMT NO]])-2)+DAY(LoanStartDate),"")</f>
        <v/>
      </c>
      <c r="C325" s="101" t="str">
        <f>IF(tblLoan[[#This Row],[PMT NO]]&lt;&gt;"",IF(ROW()-ROW(tblLoan[[#Headers],[BEGINNING BALANCE]])=1,LoanAmount,INDEX(tblLoan[ENDING BALANCE],ROW()-ROW(tblLoan[[#Headers],[BEGINNING BALANCE]])-1)),"")</f>
        <v/>
      </c>
      <c r="D325" s="101" t="str">
        <f>IF(tblLoan[[#This Row],[PMT NO]]&lt;&gt;"",ScheduledPayment,"")</f>
        <v/>
      </c>
      <c r="E325" s="101" t="str">
        <f>IF(tblLoan[[#This Row],[PMT NO]]&lt;&gt;"",IF(tblLoan[[#This Row],[SCHEDULED PAYMENT]]+ExtraPayments&lt;tblLoan[[#This Row],[BEGINNING BALANCE]],ExtraPayments,IF(tblLoan[[#This Row],[BEGINNING BALANCE]]-tblLoan[[#This Row],[SCHEDULED PAYMENT]]&gt;0,tblLoan[[#This Row],[BEGINNING BALANCE]]-tblLoan[[#This Row],[SCHEDULED PAYMENT]],0)),"")</f>
        <v/>
      </c>
      <c r="F325" s="101" t="str">
        <f>IF(tblLoan[[#This Row],[PMT NO]]&lt;&gt;"",IF(tblLoan[[#This Row],[SCHEDULED PAYMENT]]+tblLoan[[#This Row],[EXTRA PAYMENT]]&lt;=tblLoan[[#This Row],[BEGINNING BALANCE]],tblLoan[[#This Row],[SCHEDULED PAYMENT]]+tblLoan[[#This Row],[EXTRA PAYMENT]],tblLoan[[#This Row],[BEGINNING BALANCE]]),"")</f>
        <v/>
      </c>
      <c r="G325" s="101" t="str">
        <f>IF(tblLoan[[#This Row],[PMT NO]]&lt;&gt;"",tblLoan[[#This Row],[TOTAL PAYMENT]]-tblLoan[[#This Row],[INTEREST]],"")</f>
        <v/>
      </c>
      <c r="H325" s="101" t="str">
        <f>IF(tblLoan[[#This Row],[PMT NO]]&lt;&gt;"",tblLoan[[#This Row],[BEGINNING BALANCE]]*(InterestRate/PaymentsPerYear),"")</f>
        <v/>
      </c>
      <c r="I325" s="101" t="str">
        <f>IF(tblLoan[[#This Row],[PMT NO]]&lt;&gt;"",IF(tblLoan[[#This Row],[SCHEDULED PAYMENT]]+tblLoan[[#This Row],[EXTRA PAYMENT]]&lt;=tblLoan[[#This Row],[BEGINNING BALANCE]],tblLoan[[#This Row],[BEGINNING BALANCE]]-tblLoan[[#This Row],[PRINCIPAL]],0),"")</f>
        <v/>
      </c>
      <c r="J325" s="101" t="str">
        <f>IF(tblLoan[[#This Row],[PMT NO]]&lt;&gt;"",SUM(INDEX(tblLoan[INTEREST],1,1):tblLoan[[#This Row],[INTEREST]]),"")</f>
        <v/>
      </c>
    </row>
    <row r="326" spans="1:10" x14ac:dyDescent="0.2">
      <c r="A326" s="97" t="str">
        <f>IF(LoanIsGood,IF(ROW()-ROW(tblLoan[[#Headers],[PMT NO]])&gt;ScheduledNumberOfPayments,"",ROW()-ROW(tblLoan[[#Headers],[PMT NO]])),"")</f>
        <v/>
      </c>
      <c r="B326" s="98" t="str">
        <f>IF(tblLoan[[#This Row],[PMT NO]]&lt;&gt;"",EOMONTH(LoanStartDate,ROW(tblLoan[[#This Row],[PMT NO]])-ROW(tblLoan[[#Headers],[PMT NO]])-2)+DAY(LoanStartDate),"")</f>
        <v/>
      </c>
      <c r="C326" s="101" t="str">
        <f>IF(tblLoan[[#This Row],[PMT NO]]&lt;&gt;"",IF(ROW()-ROW(tblLoan[[#Headers],[BEGINNING BALANCE]])=1,LoanAmount,INDEX(tblLoan[ENDING BALANCE],ROW()-ROW(tblLoan[[#Headers],[BEGINNING BALANCE]])-1)),"")</f>
        <v/>
      </c>
      <c r="D326" s="101" t="str">
        <f>IF(tblLoan[[#This Row],[PMT NO]]&lt;&gt;"",ScheduledPayment,"")</f>
        <v/>
      </c>
      <c r="E326" s="101" t="str">
        <f>IF(tblLoan[[#This Row],[PMT NO]]&lt;&gt;"",IF(tblLoan[[#This Row],[SCHEDULED PAYMENT]]+ExtraPayments&lt;tblLoan[[#This Row],[BEGINNING BALANCE]],ExtraPayments,IF(tblLoan[[#This Row],[BEGINNING BALANCE]]-tblLoan[[#This Row],[SCHEDULED PAYMENT]]&gt;0,tblLoan[[#This Row],[BEGINNING BALANCE]]-tblLoan[[#This Row],[SCHEDULED PAYMENT]],0)),"")</f>
        <v/>
      </c>
      <c r="F326" s="101" t="str">
        <f>IF(tblLoan[[#This Row],[PMT NO]]&lt;&gt;"",IF(tblLoan[[#This Row],[SCHEDULED PAYMENT]]+tblLoan[[#This Row],[EXTRA PAYMENT]]&lt;=tblLoan[[#This Row],[BEGINNING BALANCE]],tblLoan[[#This Row],[SCHEDULED PAYMENT]]+tblLoan[[#This Row],[EXTRA PAYMENT]],tblLoan[[#This Row],[BEGINNING BALANCE]]),"")</f>
        <v/>
      </c>
      <c r="G326" s="101" t="str">
        <f>IF(tblLoan[[#This Row],[PMT NO]]&lt;&gt;"",tblLoan[[#This Row],[TOTAL PAYMENT]]-tblLoan[[#This Row],[INTEREST]],"")</f>
        <v/>
      </c>
      <c r="H326" s="101" t="str">
        <f>IF(tblLoan[[#This Row],[PMT NO]]&lt;&gt;"",tblLoan[[#This Row],[BEGINNING BALANCE]]*(InterestRate/PaymentsPerYear),"")</f>
        <v/>
      </c>
      <c r="I326" s="101" t="str">
        <f>IF(tblLoan[[#This Row],[PMT NO]]&lt;&gt;"",IF(tblLoan[[#This Row],[SCHEDULED PAYMENT]]+tblLoan[[#This Row],[EXTRA PAYMENT]]&lt;=tblLoan[[#This Row],[BEGINNING BALANCE]],tblLoan[[#This Row],[BEGINNING BALANCE]]-tblLoan[[#This Row],[PRINCIPAL]],0),"")</f>
        <v/>
      </c>
      <c r="J326" s="101" t="str">
        <f>IF(tblLoan[[#This Row],[PMT NO]]&lt;&gt;"",SUM(INDEX(tblLoan[INTEREST],1,1):tblLoan[[#This Row],[INTEREST]]),"")</f>
        <v/>
      </c>
    </row>
    <row r="327" spans="1:10" x14ac:dyDescent="0.2">
      <c r="A327" s="97" t="str">
        <f>IF(LoanIsGood,IF(ROW()-ROW(tblLoan[[#Headers],[PMT NO]])&gt;ScheduledNumberOfPayments,"",ROW()-ROW(tblLoan[[#Headers],[PMT NO]])),"")</f>
        <v/>
      </c>
      <c r="B327" s="98" t="str">
        <f>IF(tblLoan[[#This Row],[PMT NO]]&lt;&gt;"",EOMONTH(LoanStartDate,ROW(tblLoan[[#This Row],[PMT NO]])-ROW(tblLoan[[#Headers],[PMT NO]])-2)+DAY(LoanStartDate),"")</f>
        <v/>
      </c>
      <c r="C327" s="101" t="str">
        <f>IF(tblLoan[[#This Row],[PMT NO]]&lt;&gt;"",IF(ROW()-ROW(tblLoan[[#Headers],[BEGINNING BALANCE]])=1,LoanAmount,INDEX(tblLoan[ENDING BALANCE],ROW()-ROW(tblLoan[[#Headers],[BEGINNING BALANCE]])-1)),"")</f>
        <v/>
      </c>
      <c r="D327" s="101" t="str">
        <f>IF(tblLoan[[#This Row],[PMT NO]]&lt;&gt;"",ScheduledPayment,"")</f>
        <v/>
      </c>
      <c r="E327" s="101" t="str">
        <f>IF(tblLoan[[#This Row],[PMT NO]]&lt;&gt;"",IF(tblLoan[[#This Row],[SCHEDULED PAYMENT]]+ExtraPayments&lt;tblLoan[[#This Row],[BEGINNING BALANCE]],ExtraPayments,IF(tblLoan[[#This Row],[BEGINNING BALANCE]]-tblLoan[[#This Row],[SCHEDULED PAYMENT]]&gt;0,tblLoan[[#This Row],[BEGINNING BALANCE]]-tblLoan[[#This Row],[SCHEDULED PAYMENT]],0)),"")</f>
        <v/>
      </c>
      <c r="F327" s="101" t="str">
        <f>IF(tblLoan[[#This Row],[PMT NO]]&lt;&gt;"",IF(tblLoan[[#This Row],[SCHEDULED PAYMENT]]+tblLoan[[#This Row],[EXTRA PAYMENT]]&lt;=tblLoan[[#This Row],[BEGINNING BALANCE]],tblLoan[[#This Row],[SCHEDULED PAYMENT]]+tblLoan[[#This Row],[EXTRA PAYMENT]],tblLoan[[#This Row],[BEGINNING BALANCE]]),"")</f>
        <v/>
      </c>
      <c r="G327" s="101" t="str">
        <f>IF(tblLoan[[#This Row],[PMT NO]]&lt;&gt;"",tblLoan[[#This Row],[TOTAL PAYMENT]]-tblLoan[[#This Row],[INTEREST]],"")</f>
        <v/>
      </c>
      <c r="H327" s="101" t="str">
        <f>IF(tblLoan[[#This Row],[PMT NO]]&lt;&gt;"",tblLoan[[#This Row],[BEGINNING BALANCE]]*(InterestRate/PaymentsPerYear),"")</f>
        <v/>
      </c>
      <c r="I327" s="101" t="str">
        <f>IF(tblLoan[[#This Row],[PMT NO]]&lt;&gt;"",IF(tblLoan[[#This Row],[SCHEDULED PAYMENT]]+tblLoan[[#This Row],[EXTRA PAYMENT]]&lt;=tblLoan[[#This Row],[BEGINNING BALANCE]],tblLoan[[#This Row],[BEGINNING BALANCE]]-tblLoan[[#This Row],[PRINCIPAL]],0),"")</f>
        <v/>
      </c>
      <c r="J327" s="101" t="str">
        <f>IF(tblLoan[[#This Row],[PMT NO]]&lt;&gt;"",SUM(INDEX(tblLoan[INTEREST],1,1):tblLoan[[#This Row],[INTEREST]]),"")</f>
        <v/>
      </c>
    </row>
    <row r="328" spans="1:10" x14ac:dyDescent="0.2">
      <c r="A328" s="97" t="str">
        <f>IF(LoanIsGood,IF(ROW()-ROW(tblLoan[[#Headers],[PMT NO]])&gt;ScheduledNumberOfPayments,"",ROW()-ROW(tblLoan[[#Headers],[PMT NO]])),"")</f>
        <v/>
      </c>
      <c r="B328" s="98" t="str">
        <f>IF(tblLoan[[#This Row],[PMT NO]]&lt;&gt;"",EOMONTH(LoanStartDate,ROW(tblLoan[[#This Row],[PMT NO]])-ROW(tblLoan[[#Headers],[PMT NO]])-2)+DAY(LoanStartDate),"")</f>
        <v/>
      </c>
      <c r="C328" s="101" t="str">
        <f>IF(tblLoan[[#This Row],[PMT NO]]&lt;&gt;"",IF(ROW()-ROW(tblLoan[[#Headers],[BEGINNING BALANCE]])=1,LoanAmount,INDEX(tblLoan[ENDING BALANCE],ROW()-ROW(tblLoan[[#Headers],[BEGINNING BALANCE]])-1)),"")</f>
        <v/>
      </c>
      <c r="D328" s="101" t="str">
        <f>IF(tblLoan[[#This Row],[PMT NO]]&lt;&gt;"",ScheduledPayment,"")</f>
        <v/>
      </c>
      <c r="E328" s="101" t="str">
        <f>IF(tblLoan[[#This Row],[PMT NO]]&lt;&gt;"",IF(tblLoan[[#This Row],[SCHEDULED PAYMENT]]+ExtraPayments&lt;tblLoan[[#This Row],[BEGINNING BALANCE]],ExtraPayments,IF(tblLoan[[#This Row],[BEGINNING BALANCE]]-tblLoan[[#This Row],[SCHEDULED PAYMENT]]&gt;0,tblLoan[[#This Row],[BEGINNING BALANCE]]-tblLoan[[#This Row],[SCHEDULED PAYMENT]],0)),"")</f>
        <v/>
      </c>
      <c r="F328" s="101" t="str">
        <f>IF(tblLoan[[#This Row],[PMT NO]]&lt;&gt;"",IF(tblLoan[[#This Row],[SCHEDULED PAYMENT]]+tblLoan[[#This Row],[EXTRA PAYMENT]]&lt;=tblLoan[[#This Row],[BEGINNING BALANCE]],tblLoan[[#This Row],[SCHEDULED PAYMENT]]+tblLoan[[#This Row],[EXTRA PAYMENT]],tblLoan[[#This Row],[BEGINNING BALANCE]]),"")</f>
        <v/>
      </c>
      <c r="G328" s="101" t="str">
        <f>IF(tblLoan[[#This Row],[PMT NO]]&lt;&gt;"",tblLoan[[#This Row],[TOTAL PAYMENT]]-tblLoan[[#This Row],[INTEREST]],"")</f>
        <v/>
      </c>
      <c r="H328" s="101" t="str">
        <f>IF(tblLoan[[#This Row],[PMT NO]]&lt;&gt;"",tblLoan[[#This Row],[BEGINNING BALANCE]]*(InterestRate/PaymentsPerYear),"")</f>
        <v/>
      </c>
      <c r="I328" s="101" t="str">
        <f>IF(tblLoan[[#This Row],[PMT NO]]&lt;&gt;"",IF(tblLoan[[#This Row],[SCHEDULED PAYMENT]]+tblLoan[[#This Row],[EXTRA PAYMENT]]&lt;=tblLoan[[#This Row],[BEGINNING BALANCE]],tblLoan[[#This Row],[BEGINNING BALANCE]]-tblLoan[[#This Row],[PRINCIPAL]],0),"")</f>
        <v/>
      </c>
      <c r="J328" s="101" t="str">
        <f>IF(tblLoan[[#This Row],[PMT NO]]&lt;&gt;"",SUM(INDEX(tblLoan[INTEREST],1,1):tblLoan[[#This Row],[INTEREST]]),"")</f>
        <v/>
      </c>
    </row>
    <row r="329" spans="1:10" x14ac:dyDescent="0.2">
      <c r="A329" s="97" t="str">
        <f>IF(LoanIsGood,IF(ROW()-ROW(tblLoan[[#Headers],[PMT NO]])&gt;ScheduledNumberOfPayments,"",ROW()-ROW(tblLoan[[#Headers],[PMT NO]])),"")</f>
        <v/>
      </c>
      <c r="B329" s="98" t="str">
        <f>IF(tblLoan[[#This Row],[PMT NO]]&lt;&gt;"",EOMONTH(LoanStartDate,ROW(tblLoan[[#This Row],[PMT NO]])-ROW(tblLoan[[#Headers],[PMT NO]])-2)+DAY(LoanStartDate),"")</f>
        <v/>
      </c>
      <c r="C329" s="101" t="str">
        <f>IF(tblLoan[[#This Row],[PMT NO]]&lt;&gt;"",IF(ROW()-ROW(tblLoan[[#Headers],[BEGINNING BALANCE]])=1,LoanAmount,INDEX(tblLoan[ENDING BALANCE],ROW()-ROW(tblLoan[[#Headers],[BEGINNING BALANCE]])-1)),"")</f>
        <v/>
      </c>
      <c r="D329" s="101" t="str">
        <f>IF(tblLoan[[#This Row],[PMT NO]]&lt;&gt;"",ScheduledPayment,"")</f>
        <v/>
      </c>
      <c r="E329" s="101" t="str">
        <f>IF(tblLoan[[#This Row],[PMT NO]]&lt;&gt;"",IF(tblLoan[[#This Row],[SCHEDULED PAYMENT]]+ExtraPayments&lt;tblLoan[[#This Row],[BEGINNING BALANCE]],ExtraPayments,IF(tblLoan[[#This Row],[BEGINNING BALANCE]]-tblLoan[[#This Row],[SCHEDULED PAYMENT]]&gt;0,tblLoan[[#This Row],[BEGINNING BALANCE]]-tblLoan[[#This Row],[SCHEDULED PAYMENT]],0)),"")</f>
        <v/>
      </c>
      <c r="F329" s="101" t="str">
        <f>IF(tblLoan[[#This Row],[PMT NO]]&lt;&gt;"",IF(tblLoan[[#This Row],[SCHEDULED PAYMENT]]+tblLoan[[#This Row],[EXTRA PAYMENT]]&lt;=tblLoan[[#This Row],[BEGINNING BALANCE]],tblLoan[[#This Row],[SCHEDULED PAYMENT]]+tblLoan[[#This Row],[EXTRA PAYMENT]],tblLoan[[#This Row],[BEGINNING BALANCE]]),"")</f>
        <v/>
      </c>
      <c r="G329" s="101" t="str">
        <f>IF(tblLoan[[#This Row],[PMT NO]]&lt;&gt;"",tblLoan[[#This Row],[TOTAL PAYMENT]]-tblLoan[[#This Row],[INTEREST]],"")</f>
        <v/>
      </c>
      <c r="H329" s="101" t="str">
        <f>IF(tblLoan[[#This Row],[PMT NO]]&lt;&gt;"",tblLoan[[#This Row],[BEGINNING BALANCE]]*(InterestRate/PaymentsPerYear),"")</f>
        <v/>
      </c>
      <c r="I329" s="101" t="str">
        <f>IF(tblLoan[[#This Row],[PMT NO]]&lt;&gt;"",IF(tblLoan[[#This Row],[SCHEDULED PAYMENT]]+tblLoan[[#This Row],[EXTRA PAYMENT]]&lt;=tblLoan[[#This Row],[BEGINNING BALANCE]],tblLoan[[#This Row],[BEGINNING BALANCE]]-tblLoan[[#This Row],[PRINCIPAL]],0),"")</f>
        <v/>
      </c>
      <c r="J329" s="101" t="str">
        <f>IF(tblLoan[[#This Row],[PMT NO]]&lt;&gt;"",SUM(INDEX(tblLoan[INTEREST],1,1):tblLoan[[#This Row],[INTEREST]]),"")</f>
        <v/>
      </c>
    </row>
    <row r="330" spans="1:10" x14ac:dyDescent="0.2">
      <c r="A330" s="97" t="str">
        <f>IF(LoanIsGood,IF(ROW()-ROW(tblLoan[[#Headers],[PMT NO]])&gt;ScheduledNumberOfPayments,"",ROW()-ROW(tblLoan[[#Headers],[PMT NO]])),"")</f>
        <v/>
      </c>
      <c r="B330" s="98" t="str">
        <f>IF(tblLoan[[#This Row],[PMT NO]]&lt;&gt;"",EOMONTH(LoanStartDate,ROW(tblLoan[[#This Row],[PMT NO]])-ROW(tblLoan[[#Headers],[PMT NO]])-2)+DAY(LoanStartDate),"")</f>
        <v/>
      </c>
      <c r="C330" s="101" t="str">
        <f>IF(tblLoan[[#This Row],[PMT NO]]&lt;&gt;"",IF(ROW()-ROW(tblLoan[[#Headers],[BEGINNING BALANCE]])=1,LoanAmount,INDEX(tblLoan[ENDING BALANCE],ROW()-ROW(tblLoan[[#Headers],[BEGINNING BALANCE]])-1)),"")</f>
        <v/>
      </c>
      <c r="D330" s="101" t="str">
        <f>IF(tblLoan[[#This Row],[PMT NO]]&lt;&gt;"",ScheduledPayment,"")</f>
        <v/>
      </c>
      <c r="E330" s="101" t="str">
        <f>IF(tblLoan[[#This Row],[PMT NO]]&lt;&gt;"",IF(tblLoan[[#This Row],[SCHEDULED PAYMENT]]+ExtraPayments&lt;tblLoan[[#This Row],[BEGINNING BALANCE]],ExtraPayments,IF(tblLoan[[#This Row],[BEGINNING BALANCE]]-tblLoan[[#This Row],[SCHEDULED PAYMENT]]&gt;0,tblLoan[[#This Row],[BEGINNING BALANCE]]-tblLoan[[#This Row],[SCHEDULED PAYMENT]],0)),"")</f>
        <v/>
      </c>
      <c r="F330" s="101" t="str">
        <f>IF(tblLoan[[#This Row],[PMT NO]]&lt;&gt;"",IF(tblLoan[[#This Row],[SCHEDULED PAYMENT]]+tblLoan[[#This Row],[EXTRA PAYMENT]]&lt;=tblLoan[[#This Row],[BEGINNING BALANCE]],tblLoan[[#This Row],[SCHEDULED PAYMENT]]+tblLoan[[#This Row],[EXTRA PAYMENT]],tblLoan[[#This Row],[BEGINNING BALANCE]]),"")</f>
        <v/>
      </c>
      <c r="G330" s="101" t="str">
        <f>IF(tblLoan[[#This Row],[PMT NO]]&lt;&gt;"",tblLoan[[#This Row],[TOTAL PAYMENT]]-tblLoan[[#This Row],[INTEREST]],"")</f>
        <v/>
      </c>
      <c r="H330" s="101" t="str">
        <f>IF(tblLoan[[#This Row],[PMT NO]]&lt;&gt;"",tblLoan[[#This Row],[BEGINNING BALANCE]]*(InterestRate/PaymentsPerYear),"")</f>
        <v/>
      </c>
      <c r="I330" s="101" t="str">
        <f>IF(tblLoan[[#This Row],[PMT NO]]&lt;&gt;"",IF(tblLoan[[#This Row],[SCHEDULED PAYMENT]]+tblLoan[[#This Row],[EXTRA PAYMENT]]&lt;=tblLoan[[#This Row],[BEGINNING BALANCE]],tblLoan[[#This Row],[BEGINNING BALANCE]]-tblLoan[[#This Row],[PRINCIPAL]],0),"")</f>
        <v/>
      </c>
      <c r="J330" s="101" t="str">
        <f>IF(tblLoan[[#This Row],[PMT NO]]&lt;&gt;"",SUM(INDEX(tblLoan[INTEREST],1,1):tblLoan[[#This Row],[INTEREST]]),"")</f>
        <v/>
      </c>
    </row>
    <row r="331" spans="1:10" x14ac:dyDescent="0.2">
      <c r="A331" s="97" t="str">
        <f>IF(LoanIsGood,IF(ROW()-ROW(tblLoan[[#Headers],[PMT NO]])&gt;ScheduledNumberOfPayments,"",ROW()-ROW(tblLoan[[#Headers],[PMT NO]])),"")</f>
        <v/>
      </c>
      <c r="B331" s="98" t="str">
        <f>IF(tblLoan[[#This Row],[PMT NO]]&lt;&gt;"",EOMONTH(LoanStartDate,ROW(tblLoan[[#This Row],[PMT NO]])-ROW(tblLoan[[#Headers],[PMT NO]])-2)+DAY(LoanStartDate),"")</f>
        <v/>
      </c>
      <c r="C331" s="101" t="str">
        <f>IF(tblLoan[[#This Row],[PMT NO]]&lt;&gt;"",IF(ROW()-ROW(tblLoan[[#Headers],[BEGINNING BALANCE]])=1,LoanAmount,INDEX(tblLoan[ENDING BALANCE],ROW()-ROW(tblLoan[[#Headers],[BEGINNING BALANCE]])-1)),"")</f>
        <v/>
      </c>
      <c r="D331" s="101" t="str">
        <f>IF(tblLoan[[#This Row],[PMT NO]]&lt;&gt;"",ScheduledPayment,"")</f>
        <v/>
      </c>
      <c r="E331" s="101" t="str">
        <f>IF(tblLoan[[#This Row],[PMT NO]]&lt;&gt;"",IF(tblLoan[[#This Row],[SCHEDULED PAYMENT]]+ExtraPayments&lt;tblLoan[[#This Row],[BEGINNING BALANCE]],ExtraPayments,IF(tblLoan[[#This Row],[BEGINNING BALANCE]]-tblLoan[[#This Row],[SCHEDULED PAYMENT]]&gt;0,tblLoan[[#This Row],[BEGINNING BALANCE]]-tblLoan[[#This Row],[SCHEDULED PAYMENT]],0)),"")</f>
        <v/>
      </c>
      <c r="F331" s="101" t="str">
        <f>IF(tblLoan[[#This Row],[PMT NO]]&lt;&gt;"",IF(tblLoan[[#This Row],[SCHEDULED PAYMENT]]+tblLoan[[#This Row],[EXTRA PAYMENT]]&lt;=tblLoan[[#This Row],[BEGINNING BALANCE]],tblLoan[[#This Row],[SCHEDULED PAYMENT]]+tblLoan[[#This Row],[EXTRA PAYMENT]],tblLoan[[#This Row],[BEGINNING BALANCE]]),"")</f>
        <v/>
      </c>
      <c r="G331" s="101" t="str">
        <f>IF(tblLoan[[#This Row],[PMT NO]]&lt;&gt;"",tblLoan[[#This Row],[TOTAL PAYMENT]]-tblLoan[[#This Row],[INTEREST]],"")</f>
        <v/>
      </c>
      <c r="H331" s="101" t="str">
        <f>IF(tblLoan[[#This Row],[PMT NO]]&lt;&gt;"",tblLoan[[#This Row],[BEGINNING BALANCE]]*(InterestRate/PaymentsPerYear),"")</f>
        <v/>
      </c>
      <c r="I331" s="101" t="str">
        <f>IF(tblLoan[[#This Row],[PMT NO]]&lt;&gt;"",IF(tblLoan[[#This Row],[SCHEDULED PAYMENT]]+tblLoan[[#This Row],[EXTRA PAYMENT]]&lt;=tblLoan[[#This Row],[BEGINNING BALANCE]],tblLoan[[#This Row],[BEGINNING BALANCE]]-tblLoan[[#This Row],[PRINCIPAL]],0),"")</f>
        <v/>
      </c>
      <c r="J331" s="101" t="str">
        <f>IF(tblLoan[[#This Row],[PMT NO]]&lt;&gt;"",SUM(INDEX(tblLoan[INTEREST],1,1):tblLoan[[#This Row],[INTEREST]]),"")</f>
        <v/>
      </c>
    </row>
    <row r="332" spans="1:10" x14ac:dyDescent="0.2">
      <c r="A332" s="97" t="str">
        <f>IF(LoanIsGood,IF(ROW()-ROW(tblLoan[[#Headers],[PMT NO]])&gt;ScheduledNumberOfPayments,"",ROW()-ROW(tblLoan[[#Headers],[PMT NO]])),"")</f>
        <v/>
      </c>
      <c r="B332" s="98" t="str">
        <f>IF(tblLoan[[#This Row],[PMT NO]]&lt;&gt;"",EOMONTH(LoanStartDate,ROW(tblLoan[[#This Row],[PMT NO]])-ROW(tblLoan[[#Headers],[PMT NO]])-2)+DAY(LoanStartDate),"")</f>
        <v/>
      </c>
      <c r="C332" s="101" t="str">
        <f>IF(tblLoan[[#This Row],[PMT NO]]&lt;&gt;"",IF(ROW()-ROW(tblLoan[[#Headers],[BEGINNING BALANCE]])=1,LoanAmount,INDEX(tblLoan[ENDING BALANCE],ROW()-ROW(tblLoan[[#Headers],[BEGINNING BALANCE]])-1)),"")</f>
        <v/>
      </c>
      <c r="D332" s="101" t="str">
        <f>IF(tblLoan[[#This Row],[PMT NO]]&lt;&gt;"",ScheduledPayment,"")</f>
        <v/>
      </c>
      <c r="E332" s="101" t="str">
        <f>IF(tblLoan[[#This Row],[PMT NO]]&lt;&gt;"",IF(tblLoan[[#This Row],[SCHEDULED PAYMENT]]+ExtraPayments&lt;tblLoan[[#This Row],[BEGINNING BALANCE]],ExtraPayments,IF(tblLoan[[#This Row],[BEGINNING BALANCE]]-tblLoan[[#This Row],[SCHEDULED PAYMENT]]&gt;0,tblLoan[[#This Row],[BEGINNING BALANCE]]-tblLoan[[#This Row],[SCHEDULED PAYMENT]],0)),"")</f>
        <v/>
      </c>
      <c r="F332" s="101" t="str">
        <f>IF(tblLoan[[#This Row],[PMT NO]]&lt;&gt;"",IF(tblLoan[[#This Row],[SCHEDULED PAYMENT]]+tblLoan[[#This Row],[EXTRA PAYMENT]]&lt;=tblLoan[[#This Row],[BEGINNING BALANCE]],tblLoan[[#This Row],[SCHEDULED PAYMENT]]+tblLoan[[#This Row],[EXTRA PAYMENT]],tblLoan[[#This Row],[BEGINNING BALANCE]]),"")</f>
        <v/>
      </c>
      <c r="G332" s="101" t="str">
        <f>IF(tblLoan[[#This Row],[PMT NO]]&lt;&gt;"",tblLoan[[#This Row],[TOTAL PAYMENT]]-tblLoan[[#This Row],[INTEREST]],"")</f>
        <v/>
      </c>
      <c r="H332" s="101" t="str">
        <f>IF(tblLoan[[#This Row],[PMT NO]]&lt;&gt;"",tblLoan[[#This Row],[BEGINNING BALANCE]]*(InterestRate/PaymentsPerYear),"")</f>
        <v/>
      </c>
      <c r="I332" s="101" t="str">
        <f>IF(tblLoan[[#This Row],[PMT NO]]&lt;&gt;"",IF(tblLoan[[#This Row],[SCHEDULED PAYMENT]]+tblLoan[[#This Row],[EXTRA PAYMENT]]&lt;=tblLoan[[#This Row],[BEGINNING BALANCE]],tblLoan[[#This Row],[BEGINNING BALANCE]]-tblLoan[[#This Row],[PRINCIPAL]],0),"")</f>
        <v/>
      </c>
      <c r="J332" s="101" t="str">
        <f>IF(tblLoan[[#This Row],[PMT NO]]&lt;&gt;"",SUM(INDEX(tblLoan[INTEREST],1,1):tblLoan[[#This Row],[INTEREST]]),"")</f>
        <v/>
      </c>
    </row>
    <row r="333" spans="1:10" x14ac:dyDescent="0.2">
      <c r="A333" s="97" t="str">
        <f>IF(LoanIsGood,IF(ROW()-ROW(tblLoan[[#Headers],[PMT NO]])&gt;ScheduledNumberOfPayments,"",ROW()-ROW(tblLoan[[#Headers],[PMT NO]])),"")</f>
        <v/>
      </c>
      <c r="B333" s="98" t="str">
        <f>IF(tblLoan[[#This Row],[PMT NO]]&lt;&gt;"",EOMONTH(LoanStartDate,ROW(tblLoan[[#This Row],[PMT NO]])-ROW(tblLoan[[#Headers],[PMT NO]])-2)+DAY(LoanStartDate),"")</f>
        <v/>
      </c>
      <c r="C333" s="101" t="str">
        <f>IF(tblLoan[[#This Row],[PMT NO]]&lt;&gt;"",IF(ROW()-ROW(tblLoan[[#Headers],[BEGINNING BALANCE]])=1,LoanAmount,INDEX(tblLoan[ENDING BALANCE],ROW()-ROW(tblLoan[[#Headers],[BEGINNING BALANCE]])-1)),"")</f>
        <v/>
      </c>
      <c r="D333" s="101" t="str">
        <f>IF(tblLoan[[#This Row],[PMT NO]]&lt;&gt;"",ScheduledPayment,"")</f>
        <v/>
      </c>
      <c r="E333" s="101" t="str">
        <f>IF(tblLoan[[#This Row],[PMT NO]]&lt;&gt;"",IF(tblLoan[[#This Row],[SCHEDULED PAYMENT]]+ExtraPayments&lt;tblLoan[[#This Row],[BEGINNING BALANCE]],ExtraPayments,IF(tblLoan[[#This Row],[BEGINNING BALANCE]]-tblLoan[[#This Row],[SCHEDULED PAYMENT]]&gt;0,tblLoan[[#This Row],[BEGINNING BALANCE]]-tblLoan[[#This Row],[SCHEDULED PAYMENT]],0)),"")</f>
        <v/>
      </c>
      <c r="F333" s="101" t="str">
        <f>IF(tblLoan[[#This Row],[PMT NO]]&lt;&gt;"",IF(tblLoan[[#This Row],[SCHEDULED PAYMENT]]+tblLoan[[#This Row],[EXTRA PAYMENT]]&lt;=tblLoan[[#This Row],[BEGINNING BALANCE]],tblLoan[[#This Row],[SCHEDULED PAYMENT]]+tblLoan[[#This Row],[EXTRA PAYMENT]],tblLoan[[#This Row],[BEGINNING BALANCE]]),"")</f>
        <v/>
      </c>
      <c r="G333" s="101" t="str">
        <f>IF(tblLoan[[#This Row],[PMT NO]]&lt;&gt;"",tblLoan[[#This Row],[TOTAL PAYMENT]]-tblLoan[[#This Row],[INTEREST]],"")</f>
        <v/>
      </c>
      <c r="H333" s="101" t="str">
        <f>IF(tblLoan[[#This Row],[PMT NO]]&lt;&gt;"",tblLoan[[#This Row],[BEGINNING BALANCE]]*(InterestRate/PaymentsPerYear),"")</f>
        <v/>
      </c>
      <c r="I333" s="101" t="str">
        <f>IF(tblLoan[[#This Row],[PMT NO]]&lt;&gt;"",IF(tblLoan[[#This Row],[SCHEDULED PAYMENT]]+tblLoan[[#This Row],[EXTRA PAYMENT]]&lt;=tblLoan[[#This Row],[BEGINNING BALANCE]],tblLoan[[#This Row],[BEGINNING BALANCE]]-tblLoan[[#This Row],[PRINCIPAL]],0),"")</f>
        <v/>
      </c>
      <c r="J333" s="101" t="str">
        <f>IF(tblLoan[[#This Row],[PMT NO]]&lt;&gt;"",SUM(INDEX(tblLoan[INTEREST],1,1):tblLoan[[#This Row],[INTEREST]]),"")</f>
        <v/>
      </c>
    </row>
    <row r="334" spans="1:10" x14ac:dyDescent="0.2">
      <c r="A334" s="97" t="str">
        <f>IF(LoanIsGood,IF(ROW()-ROW(tblLoan[[#Headers],[PMT NO]])&gt;ScheduledNumberOfPayments,"",ROW()-ROW(tblLoan[[#Headers],[PMT NO]])),"")</f>
        <v/>
      </c>
      <c r="B334" s="98" t="str">
        <f>IF(tblLoan[[#This Row],[PMT NO]]&lt;&gt;"",EOMONTH(LoanStartDate,ROW(tblLoan[[#This Row],[PMT NO]])-ROW(tblLoan[[#Headers],[PMT NO]])-2)+DAY(LoanStartDate),"")</f>
        <v/>
      </c>
      <c r="C334" s="101" t="str">
        <f>IF(tblLoan[[#This Row],[PMT NO]]&lt;&gt;"",IF(ROW()-ROW(tblLoan[[#Headers],[BEGINNING BALANCE]])=1,LoanAmount,INDEX(tblLoan[ENDING BALANCE],ROW()-ROW(tblLoan[[#Headers],[BEGINNING BALANCE]])-1)),"")</f>
        <v/>
      </c>
      <c r="D334" s="101" t="str">
        <f>IF(tblLoan[[#This Row],[PMT NO]]&lt;&gt;"",ScheduledPayment,"")</f>
        <v/>
      </c>
      <c r="E334" s="101" t="str">
        <f>IF(tblLoan[[#This Row],[PMT NO]]&lt;&gt;"",IF(tblLoan[[#This Row],[SCHEDULED PAYMENT]]+ExtraPayments&lt;tblLoan[[#This Row],[BEGINNING BALANCE]],ExtraPayments,IF(tblLoan[[#This Row],[BEGINNING BALANCE]]-tblLoan[[#This Row],[SCHEDULED PAYMENT]]&gt;0,tblLoan[[#This Row],[BEGINNING BALANCE]]-tblLoan[[#This Row],[SCHEDULED PAYMENT]],0)),"")</f>
        <v/>
      </c>
      <c r="F334" s="101" t="str">
        <f>IF(tblLoan[[#This Row],[PMT NO]]&lt;&gt;"",IF(tblLoan[[#This Row],[SCHEDULED PAYMENT]]+tblLoan[[#This Row],[EXTRA PAYMENT]]&lt;=tblLoan[[#This Row],[BEGINNING BALANCE]],tblLoan[[#This Row],[SCHEDULED PAYMENT]]+tblLoan[[#This Row],[EXTRA PAYMENT]],tblLoan[[#This Row],[BEGINNING BALANCE]]),"")</f>
        <v/>
      </c>
      <c r="G334" s="101" t="str">
        <f>IF(tblLoan[[#This Row],[PMT NO]]&lt;&gt;"",tblLoan[[#This Row],[TOTAL PAYMENT]]-tblLoan[[#This Row],[INTEREST]],"")</f>
        <v/>
      </c>
      <c r="H334" s="101" t="str">
        <f>IF(tblLoan[[#This Row],[PMT NO]]&lt;&gt;"",tblLoan[[#This Row],[BEGINNING BALANCE]]*(InterestRate/PaymentsPerYear),"")</f>
        <v/>
      </c>
      <c r="I334" s="101" t="str">
        <f>IF(tblLoan[[#This Row],[PMT NO]]&lt;&gt;"",IF(tblLoan[[#This Row],[SCHEDULED PAYMENT]]+tblLoan[[#This Row],[EXTRA PAYMENT]]&lt;=tblLoan[[#This Row],[BEGINNING BALANCE]],tblLoan[[#This Row],[BEGINNING BALANCE]]-tblLoan[[#This Row],[PRINCIPAL]],0),"")</f>
        <v/>
      </c>
      <c r="J334" s="101" t="str">
        <f>IF(tblLoan[[#This Row],[PMT NO]]&lt;&gt;"",SUM(INDEX(tblLoan[INTEREST],1,1):tblLoan[[#This Row],[INTEREST]]),"")</f>
        <v/>
      </c>
    </row>
    <row r="335" spans="1:10" x14ac:dyDescent="0.2">
      <c r="A335" s="97" t="str">
        <f>IF(LoanIsGood,IF(ROW()-ROW(tblLoan[[#Headers],[PMT NO]])&gt;ScheduledNumberOfPayments,"",ROW()-ROW(tblLoan[[#Headers],[PMT NO]])),"")</f>
        <v/>
      </c>
      <c r="B335" s="98" t="str">
        <f>IF(tblLoan[[#This Row],[PMT NO]]&lt;&gt;"",EOMONTH(LoanStartDate,ROW(tblLoan[[#This Row],[PMT NO]])-ROW(tblLoan[[#Headers],[PMT NO]])-2)+DAY(LoanStartDate),"")</f>
        <v/>
      </c>
      <c r="C335" s="101" t="str">
        <f>IF(tblLoan[[#This Row],[PMT NO]]&lt;&gt;"",IF(ROW()-ROW(tblLoan[[#Headers],[BEGINNING BALANCE]])=1,LoanAmount,INDEX(tblLoan[ENDING BALANCE],ROW()-ROW(tblLoan[[#Headers],[BEGINNING BALANCE]])-1)),"")</f>
        <v/>
      </c>
      <c r="D335" s="101" t="str">
        <f>IF(tblLoan[[#This Row],[PMT NO]]&lt;&gt;"",ScheduledPayment,"")</f>
        <v/>
      </c>
      <c r="E335" s="101" t="str">
        <f>IF(tblLoan[[#This Row],[PMT NO]]&lt;&gt;"",IF(tblLoan[[#This Row],[SCHEDULED PAYMENT]]+ExtraPayments&lt;tblLoan[[#This Row],[BEGINNING BALANCE]],ExtraPayments,IF(tblLoan[[#This Row],[BEGINNING BALANCE]]-tblLoan[[#This Row],[SCHEDULED PAYMENT]]&gt;0,tblLoan[[#This Row],[BEGINNING BALANCE]]-tblLoan[[#This Row],[SCHEDULED PAYMENT]],0)),"")</f>
        <v/>
      </c>
      <c r="F335" s="101" t="str">
        <f>IF(tblLoan[[#This Row],[PMT NO]]&lt;&gt;"",IF(tblLoan[[#This Row],[SCHEDULED PAYMENT]]+tblLoan[[#This Row],[EXTRA PAYMENT]]&lt;=tblLoan[[#This Row],[BEGINNING BALANCE]],tblLoan[[#This Row],[SCHEDULED PAYMENT]]+tblLoan[[#This Row],[EXTRA PAYMENT]],tblLoan[[#This Row],[BEGINNING BALANCE]]),"")</f>
        <v/>
      </c>
      <c r="G335" s="101" t="str">
        <f>IF(tblLoan[[#This Row],[PMT NO]]&lt;&gt;"",tblLoan[[#This Row],[TOTAL PAYMENT]]-tblLoan[[#This Row],[INTEREST]],"")</f>
        <v/>
      </c>
      <c r="H335" s="101" t="str">
        <f>IF(tblLoan[[#This Row],[PMT NO]]&lt;&gt;"",tblLoan[[#This Row],[BEGINNING BALANCE]]*(InterestRate/PaymentsPerYear),"")</f>
        <v/>
      </c>
      <c r="I335" s="101" t="str">
        <f>IF(tblLoan[[#This Row],[PMT NO]]&lt;&gt;"",IF(tblLoan[[#This Row],[SCHEDULED PAYMENT]]+tblLoan[[#This Row],[EXTRA PAYMENT]]&lt;=tblLoan[[#This Row],[BEGINNING BALANCE]],tblLoan[[#This Row],[BEGINNING BALANCE]]-tblLoan[[#This Row],[PRINCIPAL]],0),"")</f>
        <v/>
      </c>
      <c r="J335" s="101" t="str">
        <f>IF(tblLoan[[#This Row],[PMT NO]]&lt;&gt;"",SUM(INDEX(tblLoan[INTEREST],1,1):tblLoan[[#This Row],[INTEREST]]),"")</f>
        <v/>
      </c>
    </row>
    <row r="336" spans="1:10" x14ac:dyDescent="0.2">
      <c r="A336" s="97" t="str">
        <f>IF(LoanIsGood,IF(ROW()-ROW(tblLoan[[#Headers],[PMT NO]])&gt;ScheduledNumberOfPayments,"",ROW()-ROW(tblLoan[[#Headers],[PMT NO]])),"")</f>
        <v/>
      </c>
      <c r="B336" s="98" t="str">
        <f>IF(tblLoan[[#This Row],[PMT NO]]&lt;&gt;"",EOMONTH(LoanStartDate,ROW(tblLoan[[#This Row],[PMT NO]])-ROW(tblLoan[[#Headers],[PMT NO]])-2)+DAY(LoanStartDate),"")</f>
        <v/>
      </c>
      <c r="C336" s="101" t="str">
        <f>IF(tblLoan[[#This Row],[PMT NO]]&lt;&gt;"",IF(ROW()-ROW(tblLoan[[#Headers],[BEGINNING BALANCE]])=1,LoanAmount,INDEX(tblLoan[ENDING BALANCE],ROW()-ROW(tblLoan[[#Headers],[BEGINNING BALANCE]])-1)),"")</f>
        <v/>
      </c>
      <c r="D336" s="101" t="str">
        <f>IF(tblLoan[[#This Row],[PMT NO]]&lt;&gt;"",ScheduledPayment,"")</f>
        <v/>
      </c>
      <c r="E336" s="101" t="str">
        <f>IF(tblLoan[[#This Row],[PMT NO]]&lt;&gt;"",IF(tblLoan[[#This Row],[SCHEDULED PAYMENT]]+ExtraPayments&lt;tblLoan[[#This Row],[BEGINNING BALANCE]],ExtraPayments,IF(tblLoan[[#This Row],[BEGINNING BALANCE]]-tblLoan[[#This Row],[SCHEDULED PAYMENT]]&gt;0,tblLoan[[#This Row],[BEGINNING BALANCE]]-tblLoan[[#This Row],[SCHEDULED PAYMENT]],0)),"")</f>
        <v/>
      </c>
      <c r="F336" s="101" t="str">
        <f>IF(tblLoan[[#This Row],[PMT NO]]&lt;&gt;"",IF(tblLoan[[#This Row],[SCHEDULED PAYMENT]]+tblLoan[[#This Row],[EXTRA PAYMENT]]&lt;=tblLoan[[#This Row],[BEGINNING BALANCE]],tblLoan[[#This Row],[SCHEDULED PAYMENT]]+tblLoan[[#This Row],[EXTRA PAYMENT]],tblLoan[[#This Row],[BEGINNING BALANCE]]),"")</f>
        <v/>
      </c>
      <c r="G336" s="101" t="str">
        <f>IF(tblLoan[[#This Row],[PMT NO]]&lt;&gt;"",tblLoan[[#This Row],[TOTAL PAYMENT]]-tblLoan[[#This Row],[INTEREST]],"")</f>
        <v/>
      </c>
      <c r="H336" s="101" t="str">
        <f>IF(tblLoan[[#This Row],[PMT NO]]&lt;&gt;"",tblLoan[[#This Row],[BEGINNING BALANCE]]*(InterestRate/PaymentsPerYear),"")</f>
        <v/>
      </c>
      <c r="I336" s="101" t="str">
        <f>IF(tblLoan[[#This Row],[PMT NO]]&lt;&gt;"",IF(tblLoan[[#This Row],[SCHEDULED PAYMENT]]+tblLoan[[#This Row],[EXTRA PAYMENT]]&lt;=tblLoan[[#This Row],[BEGINNING BALANCE]],tblLoan[[#This Row],[BEGINNING BALANCE]]-tblLoan[[#This Row],[PRINCIPAL]],0),"")</f>
        <v/>
      </c>
      <c r="J336" s="101" t="str">
        <f>IF(tblLoan[[#This Row],[PMT NO]]&lt;&gt;"",SUM(INDEX(tblLoan[INTEREST],1,1):tblLoan[[#This Row],[INTEREST]]),"")</f>
        <v/>
      </c>
    </row>
    <row r="337" spans="1:10" x14ac:dyDescent="0.2">
      <c r="A337" s="97" t="str">
        <f>IF(LoanIsGood,IF(ROW()-ROW(tblLoan[[#Headers],[PMT NO]])&gt;ScheduledNumberOfPayments,"",ROW()-ROW(tblLoan[[#Headers],[PMT NO]])),"")</f>
        <v/>
      </c>
      <c r="B337" s="98" t="str">
        <f>IF(tblLoan[[#This Row],[PMT NO]]&lt;&gt;"",EOMONTH(LoanStartDate,ROW(tblLoan[[#This Row],[PMT NO]])-ROW(tblLoan[[#Headers],[PMT NO]])-2)+DAY(LoanStartDate),"")</f>
        <v/>
      </c>
      <c r="C337" s="101" t="str">
        <f>IF(tblLoan[[#This Row],[PMT NO]]&lt;&gt;"",IF(ROW()-ROW(tblLoan[[#Headers],[BEGINNING BALANCE]])=1,LoanAmount,INDEX(tblLoan[ENDING BALANCE],ROW()-ROW(tblLoan[[#Headers],[BEGINNING BALANCE]])-1)),"")</f>
        <v/>
      </c>
      <c r="D337" s="101" t="str">
        <f>IF(tblLoan[[#This Row],[PMT NO]]&lt;&gt;"",ScheduledPayment,"")</f>
        <v/>
      </c>
      <c r="E337" s="101" t="str">
        <f>IF(tblLoan[[#This Row],[PMT NO]]&lt;&gt;"",IF(tblLoan[[#This Row],[SCHEDULED PAYMENT]]+ExtraPayments&lt;tblLoan[[#This Row],[BEGINNING BALANCE]],ExtraPayments,IF(tblLoan[[#This Row],[BEGINNING BALANCE]]-tblLoan[[#This Row],[SCHEDULED PAYMENT]]&gt;0,tblLoan[[#This Row],[BEGINNING BALANCE]]-tblLoan[[#This Row],[SCHEDULED PAYMENT]],0)),"")</f>
        <v/>
      </c>
      <c r="F337" s="101" t="str">
        <f>IF(tblLoan[[#This Row],[PMT NO]]&lt;&gt;"",IF(tblLoan[[#This Row],[SCHEDULED PAYMENT]]+tblLoan[[#This Row],[EXTRA PAYMENT]]&lt;=tblLoan[[#This Row],[BEGINNING BALANCE]],tblLoan[[#This Row],[SCHEDULED PAYMENT]]+tblLoan[[#This Row],[EXTRA PAYMENT]],tblLoan[[#This Row],[BEGINNING BALANCE]]),"")</f>
        <v/>
      </c>
      <c r="G337" s="101" t="str">
        <f>IF(tblLoan[[#This Row],[PMT NO]]&lt;&gt;"",tblLoan[[#This Row],[TOTAL PAYMENT]]-tblLoan[[#This Row],[INTEREST]],"")</f>
        <v/>
      </c>
      <c r="H337" s="101" t="str">
        <f>IF(tblLoan[[#This Row],[PMT NO]]&lt;&gt;"",tblLoan[[#This Row],[BEGINNING BALANCE]]*(InterestRate/PaymentsPerYear),"")</f>
        <v/>
      </c>
      <c r="I337" s="101" t="str">
        <f>IF(tblLoan[[#This Row],[PMT NO]]&lt;&gt;"",IF(tblLoan[[#This Row],[SCHEDULED PAYMENT]]+tblLoan[[#This Row],[EXTRA PAYMENT]]&lt;=tblLoan[[#This Row],[BEGINNING BALANCE]],tblLoan[[#This Row],[BEGINNING BALANCE]]-tblLoan[[#This Row],[PRINCIPAL]],0),"")</f>
        <v/>
      </c>
      <c r="J337" s="101" t="str">
        <f>IF(tblLoan[[#This Row],[PMT NO]]&lt;&gt;"",SUM(INDEX(tblLoan[INTEREST],1,1):tblLoan[[#This Row],[INTEREST]]),"")</f>
        <v/>
      </c>
    </row>
    <row r="338" spans="1:10" x14ac:dyDescent="0.2">
      <c r="A338" s="97" t="str">
        <f>IF(LoanIsGood,IF(ROW()-ROW(tblLoan[[#Headers],[PMT NO]])&gt;ScheduledNumberOfPayments,"",ROW()-ROW(tblLoan[[#Headers],[PMT NO]])),"")</f>
        <v/>
      </c>
      <c r="B338" s="98" t="str">
        <f>IF(tblLoan[[#This Row],[PMT NO]]&lt;&gt;"",EOMONTH(LoanStartDate,ROW(tblLoan[[#This Row],[PMT NO]])-ROW(tblLoan[[#Headers],[PMT NO]])-2)+DAY(LoanStartDate),"")</f>
        <v/>
      </c>
      <c r="C338" s="101" t="str">
        <f>IF(tblLoan[[#This Row],[PMT NO]]&lt;&gt;"",IF(ROW()-ROW(tblLoan[[#Headers],[BEGINNING BALANCE]])=1,LoanAmount,INDEX(tblLoan[ENDING BALANCE],ROW()-ROW(tblLoan[[#Headers],[BEGINNING BALANCE]])-1)),"")</f>
        <v/>
      </c>
      <c r="D338" s="101" t="str">
        <f>IF(tblLoan[[#This Row],[PMT NO]]&lt;&gt;"",ScheduledPayment,"")</f>
        <v/>
      </c>
      <c r="E338" s="101" t="str">
        <f>IF(tblLoan[[#This Row],[PMT NO]]&lt;&gt;"",IF(tblLoan[[#This Row],[SCHEDULED PAYMENT]]+ExtraPayments&lt;tblLoan[[#This Row],[BEGINNING BALANCE]],ExtraPayments,IF(tblLoan[[#This Row],[BEGINNING BALANCE]]-tblLoan[[#This Row],[SCHEDULED PAYMENT]]&gt;0,tblLoan[[#This Row],[BEGINNING BALANCE]]-tblLoan[[#This Row],[SCHEDULED PAYMENT]],0)),"")</f>
        <v/>
      </c>
      <c r="F338" s="101" t="str">
        <f>IF(tblLoan[[#This Row],[PMT NO]]&lt;&gt;"",IF(tblLoan[[#This Row],[SCHEDULED PAYMENT]]+tblLoan[[#This Row],[EXTRA PAYMENT]]&lt;=tblLoan[[#This Row],[BEGINNING BALANCE]],tblLoan[[#This Row],[SCHEDULED PAYMENT]]+tblLoan[[#This Row],[EXTRA PAYMENT]],tblLoan[[#This Row],[BEGINNING BALANCE]]),"")</f>
        <v/>
      </c>
      <c r="G338" s="101" t="str">
        <f>IF(tblLoan[[#This Row],[PMT NO]]&lt;&gt;"",tblLoan[[#This Row],[TOTAL PAYMENT]]-tblLoan[[#This Row],[INTEREST]],"")</f>
        <v/>
      </c>
      <c r="H338" s="101" t="str">
        <f>IF(tblLoan[[#This Row],[PMT NO]]&lt;&gt;"",tblLoan[[#This Row],[BEGINNING BALANCE]]*(InterestRate/PaymentsPerYear),"")</f>
        <v/>
      </c>
      <c r="I338" s="101" t="str">
        <f>IF(tblLoan[[#This Row],[PMT NO]]&lt;&gt;"",IF(tblLoan[[#This Row],[SCHEDULED PAYMENT]]+tblLoan[[#This Row],[EXTRA PAYMENT]]&lt;=tblLoan[[#This Row],[BEGINNING BALANCE]],tblLoan[[#This Row],[BEGINNING BALANCE]]-tblLoan[[#This Row],[PRINCIPAL]],0),"")</f>
        <v/>
      </c>
      <c r="J338" s="101" t="str">
        <f>IF(tblLoan[[#This Row],[PMT NO]]&lt;&gt;"",SUM(INDEX(tblLoan[INTEREST],1,1):tblLoan[[#This Row],[INTEREST]]),"")</f>
        <v/>
      </c>
    </row>
    <row r="339" spans="1:10" x14ac:dyDescent="0.2">
      <c r="A339" s="97" t="str">
        <f>IF(LoanIsGood,IF(ROW()-ROW(tblLoan[[#Headers],[PMT NO]])&gt;ScheduledNumberOfPayments,"",ROW()-ROW(tblLoan[[#Headers],[PMT NO]])),"")</f>
        <v/>
      </c>
      <c r="B339" s="98" t="str">
        <f>IF(tblLoan[[#This Row],[PMT NO]]&lt;&gt;"",EOMONTH(LoanStartDate,ROW(tblLoan[[#This Row],[PMT NO]])-ROW(tblLoan[[#Headers],[PMT NO]])-2)+DAY(LoanStartDate),"")</f>
        <v/>
      </c>
      <c r="C339" s="101" t="str">
        <f>IF(tblLoan[[#This Row],[PMT NO]]&lt;&gt;"",IF(ROW()-ROW(tblLoan[[#Headers],[BEGINNING BALANCE]])=1,LoanAmount,INDEX(tblLoan[ENDING BALANCE],ROW()-ROW(tblLoan[[#Headers],[BEGINNING BALANCE]])-1)),"")</f>
        <v/>
      </c>
      <c r="D339" s="101" t="str">
        <f>IF(tblLoan[[#This Row],[PMT NO]]&lt;&gt;"",ScheduledPayment,"")</f>
        <v/>
      </c>
      <c r="E339" s="101" t="str">
        <f>IF(tblLoan[[#This Row],[PMT NO]]&lt;&gt;"",IF(tblLoan[[#This Row],[SCHEDULED PAYMENT]]+ExtraPayments&lt;tblLoan[[#This Row],[BEGINNING BALANCE]],ExtraPayments,IF(tblLoan[[#This Row],[BEGINNING BALANCE]]-tblLoan[[#This Row],[SCHEDULED PAYMENT]]&gt;0,tblLoan[[#This Row],[BEGINNING BALANCE]]-tblLoan[[#This Row],[SCHEDULED PAYMENT]],0)),"")</f>
        <v/>
      </c>
      <c r="F339" s="101" t="str">
        <f>IF(tblLoan[[#This Row],[PMT NO]]&lt;&gt;"",IF(tblLoan[[#This Row],[SCHEDULED PAYMENT]]+tblLoan[[#This Row],[EXTRA PAYMENT]]&lt;=tblLoan[[#This Row],[BEGINNING BALANCE]],tblLoan[[#This Row],[SCHEDULED PAYMENT]]+tblLoan[[#This Row],[EXTRA PAYMENT]],tblLoan[[#This Row],[BEGINNING BALANCE]]),"")</f>
        <v/>
      </c>
      <c r="G339" s="101" t="str">
        <f>IF(tblLoan[[#This Row],[PMT NO]]&lt;&gt;"",tblLoan[[#This Row],[TOTAL PAYMENT]]-tblLoan[[#This Row],[INTEREST]],"")</f>
        <v/>
      </c>
      <c r="H339" s="101" t="str">
        <f>IF(tblLoan[[#This Row],[PMT NO]]&lt;&gt;"",tblLoan[[#This Row],[BEGINNING BALANCE]]*(InterestRate/PaymentsPerYear),"")</f>
        <v/>
      </c>
      <c r="I339" s="101" t="str">
        <f>IF(tblLoan[[#This Row],[PMT NO]]&lt;&gt;"",IF(tblLoan[[#This Row],[SCHEDULED PAYMENT]]+tblLoan[[#This Row],[EXTRA PAYMENT]]&lt;=tblLoan[[#This Row],[BEGINNING BALANCE]],tblLoan[[#This Row],[BEGINNING BALANCE]]-tblLoan[[#This Row],[PRINCIPAL]],0),"")</f>
        <v/>
      </c>
      <c r="J339" s="101" t="str">
        <f>IF(tblLoan[[#This Row],[PMT NO]]&lt;&gt;"",SUM(INDEX(tblLoan[INTEREST],1,1):tblLoan[[#This Row],[INTEREST]]),"")</f>
        <v/>
      </c>
    </row>
    <row r="340" spans="1:10" x14ac:dyDescent="0.2">
      <c r="A340" s="97" t="str">
        <f>IF(LoanIsGood,IF(ROW()-ROW(tblLoan[[#Headers],[PMT NO]])&gt;ScheduledNumberOfPayments,"",ROW()-ROW(tblLoan[[#Headers],[PMT NO]])),"")</f>
        <v/>
      </c>
      <c r="B340" s="98" t="str">
        <f>IF(tblLoan[[#This Row],[PMT NO]]&lt;&gt;"",EOMONTH(LoanStartDate,ROW(tblLoan[[#This Row],[PMT NO]])-ROW(tblLoan[[#Headers],[PMT NO]])-2)+DAY(LoanStartDate),"")</f>
        <v/>
      </c>
      <c r="C340" s="101" t="str">
        <f>IF(tblLoan[[#This Row],[PMT NO]]&lt;&gt;"",IF(ROW()-ROW(tblLoan[[#Headers],[BEGINNING BALANCE]])=1,LoanAmount,INDEX(tblLoan[ENDING BALANCE],ROW()-ROW(tblLoan[[#Headers],[BEGINNING BALANCE]])-1)),"")</f>
        <v/>
      </c>
      <c r="D340" s="101" t="str">
        <f>IF(tblLoan[[#This Row],[PMT NO]]&lt;&gt;"",ScheduledPayment,"")</f>
        <v/>
      </c>
      <c r="E340" s="101" t="str">
        <f>IF(tblLoan[[#This Row],[PMT NO]]&lt;&gt;"",IF(tblLoan[[#This Row],[SCHEDULED PAYMENT]]+ExtraPayments&lt;tblLoan[[#This Row],[BEGINNING BALANCE]],ExtraPayments,IF(tblLoan[[#This Row],[BEGINNING BALANCE]]-tblLoan[[#This Row],[SCHEDULED PAYMENT]]&gt;0,tblLoan[[#This Row],[BEGINNING BALANCE]]-tblLoan[[#This Row],[SCHEDULED PAYMENT]],0)),"")</f>
        <v/>
      </c>
      <c r="F340" s="101" t="str">
        <f>IF(tblLoan[[#This Row],[PMT NO]]&lt;&gt;"",IF(tblLoan[[#This Row],[SCHEDULED PAYMENT]]+tblLoan[[#This Row],[EXTRA PAYMENT]]&lt;=tblLoan[[#This Row],[BEGINNING BALANCE]],tblLoan[[#This Row],[SCHEDULED PAYMENT]]+tblLoan[[#This Row],[EXTRA PAYMENT]],tblLoan[[#This Row],[BEGINNING BALANCE]]),"")</f>
        <v/>
      </c>
      <c r="G340" s="101" t="str">
        <f>IF(tblLoan[[#This Row],[PMT NO]]&lt;&gt;"",tblLoan[[#This Row],[TOTAL PAYMENT]]-tblLoan[[#This Row],[INTEREST]],"")</f>
        <v/>
      </c>
      <c r="H340" s="101" t="str">
        <f>IF(tblLoan[[#This Row],[PMT NO]]&lt;&gt;"",tblLoan[[#This Row],[BEGINNING BALANCE]]*(InterestRate/PaymentsPerYear),"")</f>
        <v/>
      </c>
      <c r="I340" s="101" t="str">
        <f>IF(tblLoan[[#This Row],[PMT NO]]&lt;&gt;"",IF(tblLoan[[#This Row],[SCHEDULED PAYMENT]]+tblLoan[[#This Row],[EXTRA PAYMENT]]&lt;=tblLoan[[#This Row],[BEGINNING BALANCE]],tblLoan[[#This Row],[BEGINNING BALANCE]]-tblLoan[[#This Row],[PRINCIPAL]],0),"")</f>
        <v/>
      </c>
      <c r="J340" s="101" t="str">
        <f>IF(tblLoan[[#This Row],[PMT NO]]&lt;&gt;"",SUM(INDEX(tblLoan[INTEREST],1,1):tblLoan[[#This Row],[INTEREST]]),"")</f>
        <v/>
      </c>
    </row>
    <row r="341" spans="1:10" x14ac:dyDescent="0.2">
      <c r="A341" s="97" t="str">
        <f>IF(LoanIsGood,IF(ROW()-ROW(tblLoan[[#Headers],[PMT NO]])&gt;ScheduledNumberOfPayments,"",ROW()-ROW(tblLoan[[#Headers],[PMT NO]])),"")</f>
        <v/>
      </c>
      <c r="B341" s="98" t="str">
        <f>IF(tblLoan[[#This Row],[PMT NO]]&lt;&gt;"",EOMONTH(LoanStartDate,ROW(tblLoan[[#This Row],[PMT NO]])-ROW(tblLoan[[#Headers],[PMT NO]])-2)+DAY(LoanStartDate),"")</f>
        <v/>
      </c>
      <c r="C341" s="101" t="str">
        <f>IF(tblLoan[[#This Row],[PMT NO]]&lt;&gt;"",IF(ROW()-ROW(tblLoan[[#Headers],[BEGINNING BALANCE]])=1,LoanAmount,INDEX(tblLoan[ENDING BALANCE],ROW()-ROW(tblLoan[[#Headers],[BEGINNING BALANCE]])-1)),"")</f>
        <v/>
      </c>
      <c r="D341" s="101" t="str">
        <f>IF(tblLoan[[#This Row],[PMT NO]]&lt;&gt;"",ScheduledPayment,"")</f>
        <v/>
      </c>
      <c r="E341" s="101" t="str">
        <f>IF(tblLoan[[#This Row],[PMT NO]]&lt;&gt;"",IF(tblLoan[[#This Row],[SCHEDULED PAYMENT]]+ExtraPayments&lt;tblLoan[[#This Row],[BEGINNING BALANCE]],ExtraPayments,IF(tblLoan[[#This Row],[BEGINNING BALANCE]]-tblLoan[[#This Row],[SCHEDULED PAYMENT]]&gt;0,tblLoan[[#This Row],[BEGINNING BALANCE]]-tblLoan[[#This Row],[SCHEDULED PAYMENT]],0)),"")</f>
        <v/>
      </c>
      <c r="F341" s="101" t="str">
        <f>IF(tblLoan[[#This Row],[PMT NO]]&lt;&gt;"",IF(tblLoan[[#This Row],[SCHEDULED PAYMENT]]+tblLoan[[#This Row],[EXTRA PAYMENT]]&lt;=tblLoan[[#This Row],[BEGINNING BALANCE]],tblLoan[[#This Row],[SCHEDULED PAYMENT]]+tblLoan[[#This Row],[EXTRA PAYMENT]],tblLoan[[#This Row],[BEGINNING BALANCE]]),"")</f>
        <v/>
      </c>
      <c r="G341" s="101" t="str">
        <f>IF(tblLoan[[#This Row],[PMT NO]]&lt;&gt;"",tblLoan[[#This Row],[TOTAL PAYMENT]]-tblLoan[[#This Row],[INTEREST]],"")</f>
        <v/>
      </c>
      <c r="H341" s="101" t="str">
        <f>IF(tblLoan[[#This Row],[PMT NO]]&lt;&gt;"",tblLoan[[#This Row],[BEGINNING BALANCE]]*(InterestRate/PaymentsPerYear),"")</f>
        <v/>
      </c>
      <c r="I341" s="101" t="str">
        <f>IF(tblLoan[[#This Row],[PMT NO]]&lt;&gt;"",IF(tblLoan[[#This Row],[SCHEDULED PAYMENT]]+tblLoan[[#This Row],[EXTRA PAYMENT]]&lt;=tblLoan[[#This Row],[BEGINNING BALANCE]],tblLoan[[#This Row],[BEGINNING BALANCE]]-tblLoan[[#This Row],[PRINCIPAL]],0),"")</f>
        <v/>
      </c>
      <c r="J341" s="101" t="str">
        <f>IF(tblLoan[[#This Row],[PMT NO]]&lt;&gt;"",SUM(INDEX(tblLoan[INTEREST],1,1):tblLoan[[#This Row],[INTEREST]]),"")</f>
        <v/>
      </c>
    </row>
    <row r="342" spans="1:10" x14ac:dyDescent="0.2">
      <c r="A342" s="97" t="str">
        <f>IF(LoanIsGood,IF(ROW()-ROW(tblLoan[[#Headers],[PMT NO]])&gt;ScheduledNumberOfPayments,"",ROW()-ROW(tblLoan[[#Headers],[PMT NO]])),"")</f>
        <v/>
      </c>
      <c r="B342" s="98" t="str">
        <f>IF(tblLoan[[#This Row],[PMT NO]]&lt;&gt;"",EOMONTH(LoanStartDate,ROW(tblLoan[[#This Row],[PMT NO]])-ROW(tblLoan[[#Headers],[PMT NO]])-2)+DAY(LoanStartDate),"")</f>
        <v/>
      </c>
      <c r="C342" s="101" t="str">
        <f>IF(tblLoan[[#This Row],[PMT NO]]&lt;&gt;"",IF(ROW()-ROW(tblLoan[[#Headers],[BEGINNING BALANCE]])=1,LoanAmount,INDEX(tblLoan[ENDING BALANCE],ROW()-ROW(tblLoan[[#Headers],[BEGINNING BALANCE]])-1)),"")</f>
        <v/>
      </c>
      <c r="D342" s="101" t="str">
        <f>IF(tblLoan[[#This Row],[PMT NO]]&lt;&gt;"",ScheduledPayment,"")</f>
        <v/>
      </c>
      <c r="E342" s="101" t="str">
        <f>IF(tblLoan[[#This Row],[PMT NO]]&lt;&gt;"",IF(tblLoan[[#This Row],[SCHEDULED PAYMENT]]+ExtraPayments&lt;tblLoan[[#This Row],[BEGINNING BALANCE]],ExtraPayments,IF(tblLoan[[#This Row],[BEGINNING BALANCE]]-tblLoan[[#This Row],[SCHEDULED PAYMENT]]&gt;0,tblLoan[[#This Row],[BEGINNING BALANCE]]-tblLoan[[#This Row],[SCHEDULED PAYMENT]],0)),"")</f>
        <v/>
      </c>
      <c r="F342" s="101" t="str">
        <f>IF(tblLoan[[#This Row],[PMT NO]]&lt;&gt;"",IF(tblLoan[[#This Row],[SCHEDULED PAYMENT]]+tblLoan[[#This Row],[EXTRA PAYMENT]]&lt;=tblLoan[[#This Row],[BEGINNING BALANCE]],tblLoan[[#This Row],[SCHEDULED PAYMENT]]+tblLoan[[#This Row],[EXTRA PAYMENT]],tblLoan[[#This Row],[BEGINNING BALANCE]]),"")</f>
        <v/>
      </c>
      <c r="G342" s="101" t="str">
        <f>IF(tblLoan[[#This Row],[PMT NO]]&lt;&gt;"",tblLoan[[#This Row],[TOTAL PAYMENT]]-tblLoan[[#This Row],[INTEREST]],"")</f>
        <v/>
      </c>
      <c r="H342" s="101" t="str">
        <f>IF(tblLoan[[#This Row],[PMT NO]]&lt;&gt;"",tblLoan[[#This Row],[BEGINNING BALANCE]]*(InterestRate/PaymentsPerYear),"")</f>
        <v/>
      </c>
      <c r="I342" s="101" t="str">
        <f>IF(tblLoan[[#This Row],[PMT NO]]&lt;&gt;"",IF(tblLoan[[#This Row],[SCHEDULED PAYMENT]]+tblLoan[[#This Row],[EXTRA PAYMENT]]&lt;=tblLoan[[#This Row],[BEGINNING BALANCE]],tblLoan[[#This Row],[BEGINNING BALANCE]]-tblLoan[[#This Row],[PRINCIPAL]],0),"")</f>
        <v/>
      </c>
      <c r="J342" s="101" t="str">
        <f>IF(tblLoan[[#This Row],[PMT NO]]&lt;&gt;"",SUM(INDEX(tblLoan[INTEREST],1,1):tblLoan[[#This Row],[INTEREST]]),"")</f>
        <v/>
      </c>
    </row>
    <row r="343" spans="1:10" x14ac:dyDescent="0.2">
      <c r="A343" s="97" t="str">
        <f>IF(LoanIsGood,IF(ROW()-ROW(tblLoan[[#Headers],[PMT NO]])&gt;ScheduledNumberOfPayments,"",ROW()-ROW(tblLoan[[#Headers],[PMT NO]])),"")</f>
        <v/>
      </c>
      <c r="B343" s="98" t="str">
        <f>IF(tblLoan[[#This Row],[PMT NO]]&lt;&gt;"",EOMONTH(LoanStartDate,ROW(tblLoan[[#This Row],[PMT NO]])-ROW(tblLoan[[#Headers],[PMT NO]])-2)+DAY(LoanStartDate),"")</f>
        <v/>
      </c>
      <c r="C343" s="101" t="str">
        <f>IF(tblLoan[[#This Row],[PMT NO]]&lt;&gt;"",IF(ROW()-ROW(tblLoan[[#Headers],[BEGINNING BALANCE]])=1,LoanAmount,INDEX(tblLoan[ENDING BALANCE],ROW()-ROW(tblLoan[[#Headers],[BEGINNING BALANCE]])-1)),"")</f>
        <v/>
      </c>
      <c r="D343" s="101" t="str">
        <f>IF(tblLoan[[#This Row],[PMT NO]]&lt;&gt;"",ScheduledPayment,"")</f>
        <v/>
      </c>
      <c r="E343" s="101" t="str">
        <f>IF(tblLoan[[#This Row],[PMT NO]]&lt;&gt;"",IF(tblLoan[[#This Row],[SCHEDULED PAYMENT]]+ExtraPayments&lt;tblLoan[[#This Row],[BEGINNING BALANCE]],ExtraPayments,IF(tblLoan[[#This Row],[BEGINNING BALANCE]]-tblLoan[[#This Row],[SCHEDULED PAYMENT]]&gt;0,tblLoan[[#This Row],[BEGINNING BALANCE]]-tblLoan[[#This Row],[SCHEDULED PAYMENT]],0)),"")</f>
        <v/>
      </c>
      <c r="F343" s="101" t="str">
        <f>IF(tblLoan[[#This Row],[PMT NO]]&lt;&gt;"",IF(tblLoan[[#This Row],[SCHEDULED PAYMENT]]+tblLoan[[#This Row],[EXTRA PAYMENT]]&lt;=tblLoan[[#This Row],[BEGINNING BALANCE]],tblLoan[[#This Row],[SCHEDULED PAYMENT]]+tblLoan[[#This Row],[EXTRA PAYMENT]],tblLoan[[#This Row],[BEGINNING BALANCE]]),"")</f>
        <v/>
      </c>
      <c r="G343" s="101" t="str">
        <f>IF(tblLoan[[#This Row],[PMT NO]]&lt;&gt;"",tblLoan[[#This Row],[TOTAL PAYMENT]]-tblLoan[[#This Row],[INTEREST]],"")</f>
        <v/>
      </c>
      <c r="H343" s="101" t="str">
        <f>IF(tblLoan[[#This Row],[PMT NO]]&lt;&gt;"",tblLoan[[#This Row],[BEGINNING BALANCE]]*(InterestRate/PaymentsPerYear),"")</f>
        <v/>
      </c>
      <c r="I343" s="101" t="str">
        <f>IF(tblLoan[[#This Row],[PMT NO]]&lt;&gt;"",IF(tblLoan[[#This Row],[SCHEDULED PAYMENT]]+tblLoan[[#This Row],[EXTRA PAYMENT]]&lt;=tblLoan[[#This Row],[BEGINNING BALANCE]],tblLoan[[#This Row],[BEGINNING BALANCE]]-tblLoan[[#This Row],[PRINCIPAL]],0),"")</f>
        <v/>
      </c>
      <c r="J343" s="101" t="str">
        <f>IF(tblLoan[[#This Row],[PMT NO]]&lt;&gt;"",SUM(INDEX(tblLoan[INTEREST],1,1):tblLoan[[#This Row],[INTEREST]]),"")</f>
        <v/>
      </c>
    </row>
    <row r="344" spans="1:10" x14ac:dyDescent="0.2">
      <c r="A344" s="97" t="str">
        <f>IF(LoanIsGood,IF(ROW()-ROW(tblLoan[[#Headers],[PMT NO]])&gt;ScheduledNumberOfPayments,"",ROW()-ROW(tblLoan[[#Headers],[PMT NO]])),"")</f>
        <v/>
      </c>
      <c r="B344" s="98" t="str">
        <f>IF(tblLoan[[#This Row],[PMT NO]]&lt;&gt;"",EOMONTH(LoanStartDate,ROW(tblLoan[[#This Row],[PMT NO]])-ROW(tblLoan[[#Headers],[PMT NO]])-2)+DAY(LoanStartDate),"")</f>
        <v/>
      </c>
      <c r="C344" s="101" t="str">
        <f>IF(tblLoan[[#This Row],[PMT NO]]&lt;&gt;"",IF(ROW()-ROW(tblLoan[[#Headers],[BEGINNING BALANCE]])=1,LoanAmount,INDEX(tblLoan[ENDING BALANCE],ROW()-ROW(tblLoan[[#Headers],[BEGINNING BALANCE]])-1)),"")</f>
        <v/>
      </c>
      <c r="D344" s="101" t="str">
        <f>IF(tblLoan[[#This Row],[PMT NO]]&lt;&gt;"",ScheduledPayment,"")</f>
        <v/>
      </c>
      <c r="E344" s="101" t="str">
        <f>IF(tblLoan[[#This Row],[PMT NO]]&lt;&gt;"",IF(tblLoan[[#This Row],[SCHEDULED PAYMENT]]+ExtraPayments&lt;tblLoan[[#This Row],[BEGINNING BALANCE]],ExtraPayments,IF(tblLoan[[#This Row],[BEGINNING BALANCE]]-tblLoan[[#This Row],[SCHEDULED PAYMENT]]&gt;0,tblLoan[[#This Row],[BEGINNING BALANCE]]-tblLoan[[#This Row],[SCHEDULED PAYMENT]],0)),"")</f>
        <v/>
      </c>
      <c r="F344" s="101" t="str">
        <f>IF(tblLoan[[#This Row],[PMT NO]]&lt;&gt;"",IF(tblLoan[[#This Row],[SCHEDULED PAYMENT]]+tblLoan[[#This Row],[EXTRA PAYMENT]]&lt;=tblLoan[[#This Row],[BEGINNING BALANCE]],tblLoan[[#This Row],[SCHEDULED PAYMENT]]+tblLoan[[#This Row],[EXTRA PAYMENT]],tblLoan[[#This Row],[BEGINNING BALANCE]]),"")</f>
        <v/>
      </c>
      <c r="G344" s="101" t="str">
        <f>IF(tblLoan[[#This Row],[PMT NO]]&lt;&gt;"",tblLoan[[#This Row],[TOTAL PAYMENT]]-tblLoan[[#This Row],[INTEREST]],"")</f>
        <v/>
      </c>
      <c r="H344" s="101" t="str">
        <f>IF(tblLoan[[#This Row],[PMT NO]]&lt;&gt;"",tblLoan[[#This Row],[BEGINNING BALANCE]]*(InterestRate/PaymentsPerYear),"")</f>
        <v/>
      </c>
      <c r="I344" s="101" t="str">
        <f>IF(tblLoan[[#This Row],[PMT NO]]&lt;&gt;"",IF(tblLoan[[#This Row],[SCHEDULED PAYMENT]]+tblLoan[[#This Row],[EXTRA PAYMENT]]&lt;=tblLoan[[#This Row],[BEGINNING BALANCE]],tblLoan[[#This Row],[BEGINNING BALANCE]]-tblLoan[[#This Row],[PRINCIPAL]],0),"")</f>
        <v/>
      </c>
      <c r="J344" s="101" t="str">
        <f>IF(tblLoan[[#This Row],[PMT NO]]&lt;&gt;"",SUM(INDEX(tblLoan[INTEREST],1,1):tblLoan[[#This Row],[INTEREST]]),"")</f>
        <v/>
      </c>
    </row>
    <row r="345" spans="1:10" x14ac:dyDescent="0.2">
      <c r="A345" s="97" t="str">
        <f>IF(LoanIsGood,IF(ROW()-ROW(tblLoan[[#Headers],[PMT NO]])&gt;ScheduledNumberOfPayments,"",ROW()-ROW(tblLoan[[#Headers],[PMT NO]])),"")</f>
        <v/>
      </c>
      <c r="B345" s="98" t="str">
        <f>IF(tblLoan[[#This Row],[PMT NO]]&lt;&gt;"",EOMONTH(LoanStartDate,ROW(tblLoan[[#This Row],[PMT NO]])-ROW(tblLoan[[#Headers],[PMT NO]])-2)+DAY(LoanStartDate),"")</f>
        <v/>
      </c>
      <c r="C345" s="101" t="str">
        <f>IF(tblLoan[[#This Row],[PMT NO]]&lt;&gt;"",IF(ROW()-ROW(tblLoan[[#Headers],[BEGINNING BALANCE]])=1,LoanAmount,INDEX(tblLoan[ENDING BALANCE],ROW()-ROW(tblLoan[[#Headers],[BEGINNING BALANCE]])-1)),"")</f>
        <v/>
      </c>
      <c r="D345" s="101" t="str">
        <f>IF(tblLoan[[#This Row],[PMT NO]]&lt;&gt;"",ScheduledPayment,"")</f>
        <v/>
      </c>
      <c r="E345" s="101" t="str">
        <f>IF(tblLoan[[#This Row],[PMT NO]]&lt;&gt;"",IF(tblLoan[[#This Row],[SCHEDULED PAYMENT]]+ExtraPayments&lt;tblLoan[[#This Row],[BEGINNING BALANCE]],ExtraPayments,IF(tblLoan[[#This Row],[BEGINNING BALANCE]]-tblLoan[[#This Row],[SCHEDULED PAYMENT]]&gt;0,tblLoan[[#This Row],[BEGINNING BALANCE]]-tblLoan[[#This Row],[SCHEDULED PAYMENT]],0)),"")</f>
        <v/>
      </c>
      <c r="F345" s="101" t="str">
        <f>IF(tblLoan[[#This Row],[PMT NO]]&lt;&gt;"",IF(tblLoan[[#This Row],[SCHEDULED PAYMENT]]+tblLoan[[#This Row],[EXTRA PAYMENT]]&lt;=tblLoan[[#This Row],[BEGINNING BALANCE]],tblLoan[[#This Row],[SCHEDULED PAYMENT]]+tblLoan[[#This Row],[EXTRA PAYMENT]],tblLoan[[#This Row],[BEGINNING BALANCE]]),"")</f>
        <v/>
      </c>
      <c r="G345" s="101" t="str">
        <f>IF(tblLoan[[#This Row],[PMT NO]]&lt;&gt;"",tblLoan[[#This Row],[TOTAL PAYMENT]]-tblLoan[[#This Row],[INTEREST]],"")</f>
        <v/>
      </c>
      <c r="H345" s="101" t="str">
        <f>IF(tblLoan[[#This Row],[PMT NO]]&lt;&gt;"",tblLoan[[#This Row],[BEGINNING BALANCE]]*(InterestRate/PaymentsPerYear),"")</f>
        <v/>
      </c>
      <c r="I345" s="101" t="str">
        <f>IF(tblLoan[[#This Row],[PMT NO]]&lt;&gt;"",IF(tblLoan[[#This Row],[SCHEDULED PAYMENT]]+tblLoan[[#This Row],[EXTRA PAYMENT]]&lt;=tblLoan[[#This Row],[BEGINNING BALANCE]],tblLoan[[#This Row],[BEGINNING BALANCE]]-tblLoan[[#This Row],[PRINCIPAL]],0),"")</f>
        <v/>
      </c>
      <c r="J345" s="101" t="str">
        <f>IF(tblLoan[[#This Row],[PMT NO]]&lt;&gt;"",SUM(INDEX(tblLoan[INTEREST],1,1):tblLoan[[#This Row],[INTEREST]]),"")</f>
        <v/>
      </c>
    </row>
    <row r="346" spans="1:10" x14ac:dyDescent="0.2">
      <c r="A346" s="97" t="str">
        <f>IF(LoanIsGood,IF(ROW()-ROW(tblLoan[[#Headers],[PMT NO]])&gt;ScheduledNumberOfPayments,"",ROW()-ROW(tblLoan[[#Headers],[PMT NO]])),"")</f>
        <v/>
      </c>
      <c r="B346" s="98" t="str">
        <f>IF(tblLoan[[#This Row],[PMT NO]]&lt;&gt;"",EOMONTH(LoanStartDate,ROW(tblLoan[[#This Row],[PMT NO]])-ROW(tblLoan[[#Headers],[PMT NO]])-2)+DAY(LoanStartDate),"")</f>
        <v/>
      </c>
      <c r="C346" s="101" t="str">
        <f>IF(tblLoan[[#This Row],[PMT NO]]&lt;&gt;"",IF(ROW()-ROW(tblLoan[[#Headers],[BEGINNING BALANCE]])=1,LoanAmount,INDEX(tblLoan[ENDING BALANCE],ROW()-ROW(tblLoan[[#Headers],[BEGINNING BALANCE]])-1)),"")</f>
        <v/>
      </c>
      <c r="D346" s="101" t="str">
        <f>IF(tblLoan[[#This Row],[PMT NO]]&lt;&gt;"",ScheduledPayment,"")</f>
        <v/>
      </c>
      <c r="E346" s="101" t="str">
        <f>IF(tblLoan[[#This Row],[PMT NO]]&lt;&gt;"",IF(tblLoan[[#This Row],[SCHEDULED PAYMENT]]+ExtraPayments&lt;tblLoan[[#This Row],[BEGINNING BALANCE]],ExtraPayments,IF(tblLoan[[#This Row],[BEGINNING BALANCE]]-tblLoan[[#This Row],[SCHEDULED PAYMENT]]&gt;0,tblLoan[[#This Row],[BEGINNING BALANCE]]-tblLoan[[#This Row],[SCHEDULED PAYMENT]],0)),"")</f>
        <v/>
      </c>
      <c r="F346" s="101" t="str">
        <f>IF(tblLoan[[#This Row],[PMT NO]]&lt;&gt;"",IF(tblLoan[[#This Row],[SCHEDULED PAYMENT]]+tblLoan[[#This Row],[EXTRA PAYMENT]]&lt;=tblLoan[[#This Row],[BEGINNING BALANCE]],tblLoan[[#This Row],[SCHEDULED PAYMENT]]+tblLoan[[#This Row],[EXTRA PAYMENT]],tblLoan[[#This Row],[BEGINNING BALANCE]]),"")</f>
        <v/>
      </c>
      <c r="G346" s="101" t="str">
        <f>IF(tblLoan[[#This Row],[PMT NO]]&lt;&gt;"",tblLoan[[#This Row],[TOTAL PAYMENT]]-tblLoan[[#This Row],[INTEREST]],"")</f>
        <v/>
      </c>
      <c r="H346" s="101" t="str">
        <f>IF(tblLoan[[#This Row],[PMT NO]]&lt;&gt;"",tblLoan[[#This Row],[BEGINNING BALANCE]]*(InterestRate/PaymentsPerYear),"")</f>
        <v/>
      </c>
      <c r="I346" s="101" t="str">
        <f>IF(tblLoan[[#This Row],[PMT NO]]&lt;&gt;"",IF(tblLoan[[#This Row],[SCHEDULED PAYMENT]]+tblLoan[[#This Row],[EXTRA PAYMENT]]&lt;=tblLoan[[#This Row],[BEGINNING BALANCE]],tblLoan[[#This Row],[BEGINNING BALANCE]]-tblLoan[[#This Row],[PRINCIPAL]],0),"")</f>
        <v/>
      </c>
      <c r="J346" s="101" t="str">
        <f>IF(tblLoan[[#This Row],[PMT NO]]&lt;&gt;"",SUM(INDEX(tblLoan[INTEREST],1,1):tblLoan[[#This Row],[INTEREST]]),"")</f>
        <v/>
      </c>
    </row>
    <row r="347" spans="1:10" x14ac:dyDescent="0.2">
      <c r="A347" s="97" t="str">
        <f>IF(LoanIsGood,IF(ROW()-ROW(tblLoan[[#Headers],[PMT NO]])&gt;ScheduledNumberOfPayments,"",ROW()-ROW(tblLoan[[#Headers],[PMT NO]])),"")</f>
        <v/>
      </c>
      <c r="B347" s="98" t="str">
        <f>IF(tblLoan[[#This Row],[PMT NO]]&lt;&gt;"",EOMONTH(LoanStartDate,ROW(tblLoan[[#This Row],[PMT NO]])-ROW(tblLoan[[#Headers],[PMT NO]])-2)+DAY(LoanStartDate),"")</f>
        <v/>
      </c>
      <c r="C347" s="101" t="str">
        <f>IF(tblLoan[[#This Row],[PMT NO]]&lt;&gt;"",IF(ROW()-ROW(tblLoan[[#Headers],[BEGINNING BALANCE]])=1,LoanAmount,INDEX(tblLoan[ENDING BALANCE],ROW()-ROW(tblLoan[[#Headers],[BEGINNING BALANCE]])-1)),"")</f>
        <v/>
      </c>
      <c r="D347" s="101" t="str">
        <f>IF(tblLoan[[#This Row],[PMT NO]]&lt;&gt;"",ScheduledPayment,"")</f>
        <v/>
      </c>
      <c r="E347" s="101" t="str">
        <f>IF(tblLoan[[#This Row],[PMT NO]]&lt;&gt;"",IF(tblLoan[[#This Row],[SCHEDULED PAYMENT]]+ExtraPayments&lt;tblLoan[[#This Row],[BEGINNING BALANCE]],ExtraPayments,IF(tblLoan[[#This Row],[BEGINNING BALANCE]]-tblLoan[[#This Row],[SCHEDULED PAYMENT]]&gt;0,tblLoan[[#This Row],[BEGINNING BALANCE]]-tblLoan[[#This Row],[SCHEDULED PAYMENT]],0)),"")</f>
        <v/>
      </c>
      <c r="F347" s="101" t="str">
        <f>IF(tblLoan[[#This Row],[PMT NO]]&lt;&gt;"",IF(tblLoan[[#This Row],[SCHEDULED PAYMENT]]+tblLoan[[#This Row],[EXTRA PAYMENT]]&lt;=tblLoan[[#This Row],[BEGINNING BALANCE]],tblLoan[[#This Row],[SCHEDULED PAYMENT]]+tblLoan[[#This Row],[EXTRA PAYMENT]],tblLoan[[#This Row],[BEGINNING BALANCE]]),"")</f>
        <v/>
      </c>
      <c r="G347" s="101" t="str">
        <f>IF(tblLoan[[#This Row],[PMT NO]]&lt;&gt;"",tblLoan[[#This Row],[TOTAL PAYMENT]]-tblLoan[[#This Row],[INTEREST]],"")</f>
        <v/>
      </c>
      <c r="H347" s="101" t="str">
        <f>IF(tblLoan[[#This Row],[PMT NO]]&lt;&gt;"",tblLoan[[#This Row],[BEGINNING BALANCE]]*(InterestRate/PaymentsPerYear),"")</f>
        <v/>
      </c>
      <c r="I347" s="101" t="str">
        <f>IF(tblLoan[[#This Row],[PMT NO]]&lt;&gt;"",IF(tblLoan[[#This Row],[SCHEDULED PAYMENT]]+tblLoan[[#This Row],[EXTRA PAYMENT]]&lt;=tblLoan[[#This Row],[BEGINNING BALANCE]],tblLoan[[#This Row],[BEGINNING BALANCE]]-tblLoan[[#This Row],[PRINCIPAL]],0),"")</f>
        <v/>
      </c>
      <c r="J347" s="101" t="str">
        <f>IF(tblLoan[[#This Row],[PMT NO]]&lt;&gt;"",SUM(INDEX(tblLoan[INTEREST],1,1):tblLoan[[#This Row],[INTEREST]]),"")</f>
        <v/>
      </c>
    </row>
    <row r="348" spans="1:10" x14ac:dyDescent="0.2">
      <c r="A348" s="97" t="str">
        <f>IF(LoanIsGood,IF(ROW()-ROW(tblLoan[[#Headers],[PMT NO]])&gt;ScheduledNumberOfPayments,"",ROW()-ROW(tblLoan[[#Headers],[PMT NO]])),"")</f>
        <v/>
      </c>
      <c r="B348" s="98" t="str">
        <f>IF(tblLoan[[#This Row],[PMT NO]]&lt;&gt;"",EOMONTH(LoanStartDate,ROW(tblLoan[[#This Row],[PMT NO]])-ROW(tblLoan[[#Headers],[PMT NO]])-2)+DAY(LoanStartDate),"")</f>
        <v/>
      </c>
      <c r="C348" s="101" t="str">
        <f>IF(tblLoan[[#This Row],[PMT NO]]&lt;&gt;"",IF(ROW()-ROW(tblLoan[[#Headers],[BEGINNING BALANCE]])=1,LoanAmount,INDEX(tblLoan[ENDING BALANCE],ROW()-ROW(tblLoan[[#Headers],[BEGINNING BALANCE]])-1)),"")</f>
        <v/>
      </c>
      <c r="D348" s="101" t="str">
        <f>IF(tblLoan[[#This Row],[PMT NO]]&lt;&gt;"",ScheduledPayment,"")</f>
        <v/>
      </c>
      <c r="E348" s="101" t="str">
        <f>IF(tblLoan[[#This Row],[PMT NO]]&lt;&gt;"",IF(tblLoan[[#This Row],[SCHEDULED PAYMENT]]+ExtraPayments&lt;tblLoan[[#This Row],[BEGINNING BALANCE]],ExtraPayments,IF(tblLoan[[#This Row],[BEGINNING BALANCE]]-tblLoan[[#This Row],[SCHEDULED PAYMENT]]&gt;0,tblLoan[[#This Row],[BEGINNING BALANCE]]-tblLoan[[#This Row],[SCHEDULED PAYMENT]],0)),"")</f>
        <v/>
      </c>
      <c r="F348" s="101" t="str">
        <f>IF(tblLoan[[#This Row],[PMT NO]]&lt;&gt;"",IF(tblLoan[[#This Row],[SCHEDULED PAYMENT]]+tblLoan[[#This Row],[EXTRA PAYMENT]]&lt;=tblLoan[[#This Row],[BEGINNING BALANCE]],tblLoan[[#This Row],[SCHEDULED PAYMENT]]+tblLoan[[#This Row],[EXTRA PAYMENT]],tblLoan[[#This Row],[BEGINNING BALANCE]]),"")</f>
        <v/>
      </c>
      <c r="G348" s="101" t="str">
        <f>IF(tblLoan[[#This Row],[PMT NO]]&lt;&gt;"",tblLoan[[#This Row],[TOTAL PAYMENT]]-tblLoan[[#This Row],[INTEREST]],"")</f>
        <v/>
      </c>
      <c r="H348" s="101" t="str">
        <f>IF(tblLoan[[#This Row],[PMT NO]]&lt;&gt;"",tblLoan[[#This Row],[BEGINNING BALANCE]]*(InterestRate/PaymentsPerYear),"")</f>
        <v/>
      </c>
      <c r="I348" s="101" t="str">
        <f>IF(tblLoan[[#This Row],[PMT NO]]&lt;&gt;"",IF(tblLoan[[#This Row],[SCHEDULED PAYMENT]]+tblLoan[[#This Row],[EXTRA PAYMENT]]&lt;=tblLoan[[#This Row],[BEGINNING BALANCE]],tblLoan[[#This Row],[BEGINNING BALANCE]]-tblLoan[[#This Row],[PRINCIPAL]],0),"")</f>
        <v/>
      </c>
      <c r="J348" s="101" t="str">
        <f>IF(tblLoan[[#This Row],[PMT NO]]&lt;&gt;"",SUM(INDEX(tblLoan[INTEREST],1,1):tblLoan[[#This Row],[INTEREST]]),"")</f>
        <v/>
      </c>
    </row>
    <row r="349" spans="1:10" x14ac:dyDescent="0.2">
      <c r="A349" s="97" t="str">
        <f>IF(LoanIsGood,IF(ROW()-ROW(tblLoan[[#Headers],[PMT NO]])&gt;ScheduledNumberOfPayments,"",ROW()-ROW(tblLoan[[#Headers],[PMT NO]])),"")</f>
        <v/>
      </c>
      <c r="B349" s="98" t="str">
        <f>IF(tblLoan[[#This Row],[PMT NO]]&lt;&gt;"",EOMONTH(LoanStartDate,ROW(tblLoan[[#This Row],[PMT NO]])-ROW(tblLoan[[#Headers],[PMT NO]])-2)+DAY(LoanStartDate),"")</f>
        <v/>
      </c>
      <c r="C349" s="101" t="str">
        <f>IF(tblLoan[[#This Row],[PMT NO]]&lt;&gt;"",IF(ROW()-ROW(tblLoan[[#Headers],[BEGINNING BALANCE]])=1,LoanAmount,INDEX(tblLoan[ENDING BALANCE],ROW()-ROW(tblLoan[[#Headers],[BEGINNING BALANCE]])-1)),"")</f>
        <v/>
      </c>
      <c r="D349" s="101" t="str">
        <f>IF(tblLoan[[#This Row],[PMT NO]]&lt;&gt;"",ScheduledPayment,"")</f>
        <v/>
      </c>
      <c r="E349" s="101" t="str">
        <f>IF(tblLoan[[#This Row],[PMT NO]]&lt;&gt;"",IF(tblLoan[[#This Row],[SCHEDULED PAYMENT]]+ExtraPayments&lt;tblLoan[[#This Row],[BEGINNING BALANCE]],ExtraPayments,IF(tblLoan[[#This Row],[BEGINNING BALANCE]]-tblLoan[[#This Row],[SCHEDULED PAYMENT]]&gt;0,tblLoan[[#This Row],[BEGINNING BALANCE]]-tblLoan[[#This Row],[SCHEDULED PAYMENT]],0)),"")</f>
        <v/>
      </c>
      <c r="F349" s="101" t="str">
        <f>IF(tblLoan[[#This Row],[PMT NO]]&lt;&gt;"",IF(tblLoan[[#This Row],[SCHEDULED PAYMENT]]+tblLoan[[#This Row],[EXTRA PAYMENT]]&lt;=tblLoan[[#This Row],[BEGINNING BALANCE]],tblLoan[[#This Row],[SCHEDULED PAYMENT]]+tblLoan[[#This Row],[EXTRA PAYMENT]],tblLoan[[#This Row],[BEGINNING BALANCE]]),"")</f>
        <v/>
      </c>
      <c r="G349" s="101" t="str">
        <f>IF(tblLoan[[#This Row],[PMT NO]]&lt;&gt;"",tblLoan[[#This Row],[TOTAL PAYMENT]]-tblLoan[[#This Row],[INTEREST]],"")</f>
        <v/>
      </c>
      <c r="H349" s="101" t="str">
        <f>IF(tblLoan[[#This Row],[PMT NO]]&lt;&gt;"",tblLoan[[#This Row],[BEGINNING BALANCE]]*(InterestRate/PaymentsPerYear),"")</f>
        <v/>
      </c>
      <c r="I349" s="101" t="str">
        <f>IF(tblLoan[[#This Row],[PMT NO]]&lt;&gt;"",IF(tblLoan[[#This Row],[SCHEDULED PAYMENT]]+tblLoan[[#This Row],[EXTRA PAYMENT]]&lt;=tblLoan[[#This Row],[BEGINNING BALANCE]],tblLoan[[#This Row],[BEGINNING BALANCE]]-tblLoan[[#This Row],[PRINCIPAL]],0),"")</f>
        <v/>
      </c>
      <c r="J349" s="101" t="str">
        <f>IF(tblLoan[[#This Row],[PMT NO]]&lt;&gt;"",SUM(INDEX(tblLoan[INTEREST],1,1):tblLoan[[#This Row],[INTEREST]]),"")</f>
        <v/>
      </c>
    </row>
    <row r="350" spans="1:10" x14ac:dyDescent="0.2">
      <c r="A350" s="97" t="str">
        <f>IF(LoanIsGood,IF(ROW()-ROW(tblLoan[[#Headers],[PMT NO]])&gt;ScheduledNumberOfPayments,"",ROW()-ROW(tblLoan[[#Headers],[PMT NO]])),"")</f>
        <v/>
      </c>
      <c r="B350" s="98" t="str">
        <f>IF(tblLoan[[#This Row],[PMT NO]]&lt;&gt;"",EOMONTH(LoanStartDate,ROW(tblLoan[[#This Row],[PMT NO]])-ROW(tblLoan[[#Headers],[PMT NO]])-2)+DAY(LoanStartDate),"")</f>
        <v/>
      </c>
      <c r="C350" s="101" t="str">
        <f>IF(tblLoan[[#This Row],[PMT NO]]&lt;&gt;"",IF(ROW()-ROW(tblLoan[[#Headers],[BEGINNING BALANCE]])=1,LoanAmount,INDEX(tblLoan[ENDING BALANCE],ROW()-ROW(tblLoan[[#Headers],[BEGINNING BALANCE]])-1)),"")</f>
        <v/>
      </c>
      <c r="D350" s="101" t="str">
        <f>IF(tblLoan[[#This Row],[PMT NO]]&lt;&gt;"",ScheduledPayment,"")</f>
        <v/>
      </c>
      <c r="E350" s="101" t="str">
        <f>IF(tblLoan[[#This Row],[PMT NO]]&lt;&gt;"",IF(tblLoan[[#This Row],[SCHEDULED PAYMENT]]+ExtraPayments&lt;tblLoan[[#This Row],[BEGINNING BALANCE]],ExtraPayments,IF(tblLoan[[#This Row],[BEGINNING BALANCE]]-tblLoan[[#This Row],[SCHEDULED PAYMENT]]&gt;0,tblLoan[[#This Row],[BEGINNING BALANCE]]-tblLoan[[#This Row],[SCHEDULED PAYMENT]],0)),"")</f>
        <v/>
      </c>
      <c r="F350" s="101" t="str">
        <f>IF(tblLoan[[#This Row],[PMT NO]]&lt;&gt;"",IF(tblLoan[[#This Row],[SCHEDULED PAYMENT]]+tblLoan[[#This Row],[EXTRA PAYMENT]]&lt;=tblLoan[[#This Row],[BEGINNING BALANCE]],tblLoan[[#This Row],[SCHEDULED PAYMENT]]+tblLoan[[#This Row],[EXTRA PAYMENT]],tblLoan[[#This Row],[BEGINNING BALANCE]]),"")</f>
        <v/>
      </c>
      <c r="G350" s="101" t="str">
        <f>IF(tblLoan[[#This Row],[PMT NO]]&lt;&gt;"",tblLoan[[#This Row],[TOTAL PAYMENT]]-tblLoan[[#This Row],[INTEREST]],"")</f>
        <v/>
      </c>
      <c r="H350" s="101" t="str">
        <f>IF(tblLoan[[#This Row],[PMT NO]]&lt;&gt;"",tblLoan[[#This Row],[BEGINNING BALANCE]]*(InterestRate/PaymentsPerYear),"")</f>
        <v/>
      </c>
      <c r="I350" s="101" t="str">
        <f>IF(tblLoan[[#This Row],[PMT NO]]&lt;&gt;"",IF(tblLoan[[#This Row],[SCHEDULED PAYMENT]]+tblLoan[[#This Row],[EXTRA PAYMENT]]&lt;=tblLoan[[#This Row],[BEGINNING BALANCE]],tblLoan[[#This Row],[BEGINNING BALANCE]]-tblLoan[[#This Row],[PRINCIPAL]],0),"")</f>
        <v/>
      </c>
      <c r="J350" s="101" t="str">
        <f>IF(tblLoan[[#This Row],[PMT NO]]&lt;&gt;"",SUM(INDEX(tblLoan[INTEREST],1,1):tblLoan[[#This Row],[INTEREST]]),"")</f>
        <v/>
      </c>
    </row>
    <row r="351" spans="1:10" x14ac:dyDescent="0.2">
      <c r="A351" s="97" t="str">
        <f>IF(LoanIsGood,IF(ROW()-ROW(tblLoan[[#Headers],[PMT NO]])&gt;ScheduledNumberOfPayments,"",ROW()-ROW(tblLoan[[#Headers],[PMT NO]])),"")</f>
        <v/>
      </c>
      <c r="B351" s="98" t="str">
        <f>IF(tblLoan[[#This Row],[PMT NO]]&lt;&gt;"",EOMONTH(LoanStartDate,ROW(tblLoan[[#This Row],[PMT NO]])-ROW(tblLoan[[#Headers],[PMT NO]])-2)+DAY(LoanStartDate),"")</f>
        <v/>
      </c>
      <c r="C351" s="101" t="str">
        <f>IF(tblLoan[[#This Row],[PMT NO]]&lt;&gt;"",IF(ROW()-ROW(tblLoan[[#Headers],[BEGINNING BALANCE]])=1,LoanAmount,INDEX(tblLoan[ENDING BALANCE],ROW()-ROW(tblLoan[[#Headers],[BEGINNING BALANCE]])-1)),"")</f>
        <v/>
      </c>
      <c r="D351" s="101" t="str">
        <f>IF(tblLoan[[#This Row],[PMT NO]]&lt;&gt;"",ScheduledPayment,"")</f>
        <v/>
      </c>
      <c r="E351" s="101" t="str">
        <f>IF(tblLoan[[#This Row],[PMT NO]]&lt;&gt;"",IF(tblLoan[[#This Row],[SCHEDULED PAYMENT]]+ExtraPayments&lt;tblLoan[[#This Row],[BEGINNING BALANCE]],ExtraPayments,IF(tblLoan[[#This Row],[BEGINNING BALANCE]]-tblLoan[[#This Row],[SCHEDULED PAYMENT]]&gt;0,tblLoan[[#This Row],[BEGINNING BALANCE]]-tblLoan[[#This Row],[SCHEDULED PAYMENT]],0)),"")</f>
        <v/>
      </c>
      <c r="F351" s="101" t="str">
        <f>IF(tblLoan[[#This Row],[PMT NO]]&lt;&gt;"",IF(tblLoan[[#This Row],[SCHEDULED PAYMENT]]+tblLoan[[#This Row],[EXTRA PAYMENT]]&lt;=tblLoan[[#This Row],[BEGINNING BALANCE]],tblLoan[[#This Row],[SCHEDULED PAYMENT]]+tblLoan[[#This Row],[EXTRA PAYMENT]],tblLoan[[#This Row],[BEGINNING BALANCE]]),"")</f>
        <v/>
      </c>
      <c r="G351" s="101" t="str">
        <f>IF(tblLoan[[#This Row],[PMT NO]]&lt;&gt;"",tblLoan[[#This Row],[TOTAL PAYMENT]]-tblLoan[[#This Row],[INTEREST]],"")</f>
        <v/>
      </c>
      <c r="H351" s="101" t="str">
        <f>IF(tblLoan[[#This Row],[PMT NO]]&lt;&gt;"",tblLoan[[#This Row],[BEGINNING BALANCE]]*(InterestRate/PaymentsPerYear),"")</f>
        <v/>
      </c>
      <c r="I351" s="101" t="str">
        <f>IF(tblLoan[[#This Row],[PMT NO]]&lt;&gt;"",IF(tblLoan[[#This Row],[SCHEDULED PAYMENT]]+tblLoan[[#This Row],[EXTRA PAYMENT]]&lt;=tblLoan[[#This Row],[BEGINNING BALANCE]],tblLoan[[#This Row],[BEGINNING BALANCE]]-tblLoan[[#This Row],[PRINCIPAL]],0),"")</f>
        <v/>
      </c>
      <c r="J351" s="101" t="str">
        <f>IF(tblLoan[[#This Row],[PMT NO]]&lt;&gt;"",SUM(INDEX(tblLoan[INTEREST],1,1):tblLoan[[#This Row],[INTEREST]]),"")</f>
        <v/>
      </c>
    </row>
    <row r="352" spans="1:10" x14ac:dyDescent="0.2">
      <c r="A352" s="97" t="str">
        <f>IF(LoanIsGood,IF(ROW()-ROW(tblLoan[[#Headers],[PMT NO]])&gt;ScheduledNumberOfPayments,"",ROW()-ROW(tblLoan[[#Headers],[PMT NO]])),"")</f>
        <v/>
      </c>
      <c r="B352" s="98" t="str">
        <f>IF(tblLoan[[#This Row],[PMT NO]]&lt;&gt;"",EOMONTH(LoanStartDate,ROW(tblLoan[[#This Row],[PMT NO]])-ROW(tblLoan[[#Headers],[PMT NO]])-2)+DAY(LoanStartDate),"")</f>
        <v/>
      </c>
      <c r="C352" s="101" t="str">
        <f>IF(tblLoan[[#This Row],[PMT NO]]&lt;&gt;"",IF(ROW()-ROW(tblLoan[[#Headers],[BEGINNING BALANCE]])=1,LoanAmount,INDEX(tblLoan[ENDING BALANCE],ROW()-ROW(tblLoan[[#Headers],[BEGINNING BALANCE]])-1)),"")</f>
        <v/>
      </c>
      <c r="D352" s="101" t="str">
        <f>IF(tblLoan[[#This Row],[PMT NO]]&lt;&gt;"",ScheduledPayment,"")</f>
        <v/>
      </c>
      <c r="E352" s="101" t="str">
        <f>IF(tblLoan[[#This Row],[PMT NO]]&lt;&gt;"",IF(tblLoan[[#This Row],[SCHEDULED PAYMENT]]+ExtraPayments&lt;tblLoan[[#This Row],[BEGINNING BALANCE]],ExtraPayments,IF(tblLoan[[#This Row],[BEGINNING BALANCE]]-tblLoan[[#This Row],[SCHEDULED PAYMENT]]&gt;0,tblLoan[[#This Row],[BEGINNING BALANCE]]-tblLoan[[#This Row],[SCHEDULED PAYMENT]],0)),"")</f>
        <v/>
      </c>
      <c r="F352" s="101" t="str">
        <f>IF(tblLoan[[#This Row],[PMT NO]]&lt;&gt;"",IF(tblLoan[[#This Row],[SCHEDULED PAYMENT]]+tblLoan[[#This Row],[EXTRA PAYMENT]]&lt;=tblLoan[[#This Row],[BEGINNING BALANCE]],tblLoan[[#This Row],[SCHEDULED PAYMENT]]+tblLoan[[#This Row],[EXTRA PAYMENT]],tblLoan[[#This Row],[BEGINNING BALANCE]]),"")</f>
        <v/>
      </c>
      <c r="G352" s="101" t="str">
        <f>IF(tblLoan[[#This Row],[PMT NO]]&lt;&gt;"",tblLoan[[#This Row],[TOTAL PAYMENT]]-tblLoan[[#This Row],[INTEREST]],"")</f>
        <v/>
      </c>
      <c r="H352" s="101" t="str">
        <f>IF(tblLoan[[#This Row],[PMT NO]]&lt;&gt;"",tblLoan[[#This Row],[BEGINNING BALANCE]]*(InterestRate/PaymentsPerYear),"")</f>
        <v/>
      </c>
      <c r="I352" s="101" t="str">
        <f>IF(tblLoan[[#This Row],[PMT NO]]&lt;&gt;"",IF(tblLoan[[#This Row],[SCHEDULED PAYMENT]]+tblLoan[[#This Row],[EXTRA PAYMENT]]&lt;=tblLoan[[#This Row],[BEGINNING BALANCE]],tblLoan[[#This Row],[BEGINNING BALANCE]]-tblLoan[[#This Row],[PRINCIPAL]],0),"")</f>
        <v/>
      </c>
      <c r="J352" s="101" t="str">
        <f>IF(tblLoan[[#This Row],[PMT NO]]&lt;&gt;"",SUM(INDEX(tblLoan[INTEREST],1,1):tblLoan[[#This Row],[INTEREST]]),"")</f>
        <v/>
      </c>
    </row>
    <row r="353" spans="1:10" x14ac:dyDescent="0.2">
      <c r="A353" s="97" t="str">
        <f>IF(LoanIsGood,IF(ROW()-ROW(tblLoan[[#Headers],[PMT NO]])&gt;ScheduledNumberOfPayments,"",ROW()-ROW(tblLoan[[#Headers],[PMT NO]])),"")</f>
        <v/>
      </c>
      <c r="B353" s="98" t="str">
        <f>IF(tblLoan[[#This Row],[PMT NO]]&lt;&gt;"",EOMONTH(LoanStartDate,ROW(tblLoan[[#This Row],[PMT NO]])-ROW(tblLoan[[#Headers],[PMT NO]])-2)+DAY(LoanStartDate),"")</f>
        <v/>
      </c>
      <c r="C353" s="101" t="str">
        <f>IF(tblLoan[[#This Row],[PMT NO]]&lt;&gt;"",IF(ROW()-ROW(tblLoan[[#Headers],[BEGINNING BALANCE]])=1,LoanAmount,INDEX(tblLoan[ENDING BALANCE],ROW()-ROW(tblLoan[[#Headers],[BEGINNING BALANCE]])-1)),"")</f>
        <v/>
      </c>
      <c r="D353" s="101" t="str">
        <f>IF(tblLoan[[#This Row],[PMT NO]]&lt;&gt;"",ScheduledPayment,"")</f>
        <v/>
      </c>
      <c r="E353" s="101" t="str">
        <f>IF(tblLoan[[#This Row],[PMT NO]]&lt;&gt;"",IF(tblLoan[[#This Row],[SCHEDULED PAYMENT]]+ExtraPayments&lt;tblLoan[[#This Row],[BEGINNING BALANCE]],ExtraPayments,IF(tblLoan[[#This Row],[BEGINNING BALANCE]]-tblLoan[[#This Row],[SCHEDULED PAYMENT]]&gt;0,tblLoan[[#This Row],[BEGINNING BALANCE]]-tblLoan[[#This Row],[SCHEDULED PAYMENT]],0)),"")</f>
        <v/>
      </c>
      <c r="F353" s="101" t="str">
        <f>IF(tblLoan[[#This Row],[PMT NO]]&lt;&gt;"",IF(tblLoan[[#This Row],[SCHEDULED PAYMENT]]+tblLoan[[#This Row],[EXTRA PAYMENT]]&lt;=tblLoan[[#This Row],[BEGINNING BALANCE]],tblLoan[[#This Row],[SCHEDULED PAYMENT]]+tblLoan[[#This Row],[EXTRA PAYMENT]],tblLoan[[#This Row],[BEGINNING BALANCE]]),"")</f>
        <v/>
      </c>
      <c r="G353" s="101" t="str">
        <f>IF(tblLoan[[#This Row],[PMT NO]]&lt;&gt;"",tblLoan[[#This Row],[TOTAL PAYMENT]]-tblLoan[[#This Row],[INTEREST]],"")</f>
        <v/>
      </c>
      <c r="H353" s="101" t="str">
        <f>IF(tblLoan[[#This Row],[PMT NO]]&lt;&gt;"",tblLoan[[#This Row],[BEGINNING BALANCE]]*(InterestRate/PaymentsPerYear),"")</f>
        <v/>
      </c>
      <c r="I353" s="101" t="str">
        <f>IF(tblLoan[[#This Row],[PMT NO]]&lt;&gt;"",IF(tblLoan[[#This Row],[SCHEDULED PAYMENT]]+tblLoan[[#This Row],[EXTRA PAYMENT]]&lt;=tblLoan[[#This Row],[BEGINNING BALANCE]],tblLoan[[#This Row],[BEGINNING BALANCE]]-tblLoan[[#This Row],[PRINCIPAL]],0),"")</f>
        <v/>
      </c>
      <c r="J353" s="101" t="str">
        <f>IF(tblLoan[[#This Row],[PMT NO]]&lt;&gt;"",SUM(INDEX(tblLoan[INTEREST],1,1):tblLoan[[#This Row],[INTEREST]]),"")</f>
        <v/>
      </c>
    </row>
    <row r="354" spans="1:10" x14ac:dyDescent="0.2">
      <c r="A354" s="97" t="str">
        <f>IF(LoanIsGood,IF(ROW()-ROW(tblLoan[[#Headers],[PMT NO]])&gt;ScheduledNumberOfPayments,"",ROW()-ROW(tblLoan[[#Headers],[PMT NO]])),"")</f>
        <v/>
      </c>
      <c r="B354" s="98" t="str">
        <f>IF(tblLoan[[#This Row],[PMT NO]]&lt;&gt;"",EOMONTH(LoanStartDate,ROW(tblLoan[[#This Row],[PMT NO]])-ROW(tblLoan[[#Headers],[PMT NO]])-2)+DAY(LoanStartDate),"")</f>
        <v/>
      </c>
      <c r="C354" s="101" t="str">
        <f>IF(tblLoan[[#This Row],[PMT NO]]&lt;&gt;"",IF(ROW()-ROW(tblLoan[[#Headers],[BEGINNING BALANCE]])=1,LoanAmount,INDEX(tblLoan[ENDING BALANCE],ROW()-ROW(tblLoan[[#Headers],[BEGINNING BALANCE]])-1)),"")</f>
        <v/>
      </c>
      <c r="D354" s="101" t="str">
        <f>IF(tblLoan[[#This Row],[PMT NO]]&lt;&gt;"",ScheduledPayment,"")</f>
        <v/>
      </c>
      <c r="E354" s="101" t="str">
        <f>IF(tblLoan[[#This Row],[PMT NO]]&lt;&gt;"",IF(tblLoan[[#This Row],[SCHEDULED PAYMENT]]+ExtraPayments&lt;tblLoan[[#This Row],[BEGINNING BALANCE]],ExtraPayments,IF(tblLoan[[#This Row],[BEGINNING BALANCE]]-tblLoan[[#This Row],[SCHEDULED PAYMENT]]&gt;0,tblLoan[[#This Row],[BEGINNING BALANCE]]-tblLoan[[#This Row],[SCHEDULED PAYMENT]],0)),"")</f>
        <v/>
      </c>
      <c r="F354" s="101" t="str">
        <f>IF(tblLoan[[#This Row],[PMT NO]]&lt;&gt;"",IF(tblLoan[[#This Row],[SCHEDULED PAYMENT]]+tblLoan[[#This Row],[EXTRA PAYMENT]]&lt;=tblLoan[[#This Row],[BEGINNING BALANCE]],tblLoan[[#This Row],[SCHEDULED PAYMENT]]+tblLoan[[#This Row],[EXTRA PAYMENT]],tblLoan[[#This Row],[BEGINNING BALANCE]]),"")</f>
        <v/>
      </c>
      <c r="G354" s="101" t="str">
        <f>IF(tblLoan[[#This Row],[PMT NO]]&lt;&gt;"",tblLoan[[#This Row],[TOTAL PAYMENT]]-tblLoan[[#This Row],[INTEREST]],"")</f>
        <v/>
      </c>
      <c r="H354" s="101" t="str">
        <f>IF(tblLoan[[#This Row],[PMT NO]]&lt;&gt;"",tblLoan[[#This Row],[BEGINNING BALANCE]]*(InterestRate/PaymentsPerYear),"")</f>
        <v/>
      </c>
      <c r="I354" s="101" t="str">
        <f>IF(tblLoan[[#This Row],[PMT NO]]&lt;&gt;"",IF(tblLoan[[#This Row],[SCHEDULED PAYMENT]]+tblLoan[[#This Row],[EXTRA PAYMENT]]&lt;=tblLoan[[#This Row],[BEGINNING BALANCE]],tblLoan[[#This Row],[BEGINNING BALANCE]]-tblLoan[[#This Row],[PRINCIPAL]],0),"")</f>
        <v/>
      </c>
      <c r="J354" s="101" t="str">
        <f>IF(tblLoan[[#This Row],[PMT NO]]&lt;&gt;"",SUM(INDEX(tblLoan[INTEREST],1,1):tblLoan[[#This Row],[INTEREST]]),"")</f>
        <v/>
      </c>
    </row>
    <row r="355" spans="1:10" x14ac:dyDescent="0.2">
      <c r="A355" s="97" t="str">
        <f>IF(LoanIsGood,IF(ROW()-ROW(tblLoan[[#Headers],[PMT NO]])&gt;ScheduledNumberOfPayments,"",ROW()-ROW(tblLoan[[#Headers],[PMT NO]])),"")</f>
        <v/>
      </c>
      <c r="B355" s="98" t="str">
        <f>IF(tblLoan[[#This Row],[PMT NO]]&lt;&gt;"",EOMONTH(LoanStartDate,ROW(tblLoan[[#This Row],[PMT NO]])-ROW(tblLoan[[#Headers],[PMT NO]])-2)+DAY(LoanStartDate),"")</f>
        <v/>
      </c>
      <c r="C355" s="101" t="str">
        <f>IF(tblLoan[[#This Row],[PMT NO]]&lt;&gt;"",IF(ROW()-ROW(tblLoan[[#Headers],[BEGINNING BALANCE]])=1,LoanAmount,INDEX(tblLoan[ENDING BALANCE],ROW()-ROW(tblLoan[[#Headers],[BEGINNING BALANCE]])-1)),"")</f>
        <v/>
      </c>
      <c r="D355" s="101" t="str">
        <f>IF(tblLoan[[#This Row],[PMT NO]]&lt;&gt;"",ScheduledPayment,"")</f>
        <v/>
      </c>
      <c r="E355" s="101" t="str">
        <f>IF(tblLoan[[#This Row],[PMT NO]]&lt;&gt;"",IF(tblLoan[[#This Row],[SCHEDULED PAYMENT]]+ExtraPayments&lt;tblLoan[[#This Row],[BEGINNING BALANCE]],ExtraPayments,IF(tblLoan[[#This Row],[BEGINNING BALANCE]]-tblLoan[[#This Row],[SCHEDULED PAYMENT]]&gt;0,tblLoan[[#This Row],[BEGINNING BALANCE]]-tblLoan[[#This Row],[SCHEDULED PAYMENT]],0)),"")</f>
        <v/>
      </c>
      <c r="F355" s="101" t="str">
        <f>IF(tblLoan[[#This Row],[PMT NO]]&lt;&gt;"",IF(tblLoan[[#This Row],[SCHEDULED PAYMENT]]+tblLoan[[#This Row],[EXTRA PAYMENT]]&lt;=tblLoan[[#This Row],[BEGINNING BALANCE]],tblLoan[[#This Row],[SCHEDULED PAYMENT]]+tblLoan[[#This Row],[EXTRA PAYMENT]],tblLoan[[#This Row],[BEGINNING BALANCE]]),"")</f>
        <v/>
      </c>
      <c r="G355" s="101" t="str">
        <f>IF(tblLoan[[#This Row],[PMT NO]]&lt;&gt;"",tblLoan[[#This Row],[TOTAL PAYMENT]]-tblLoan[[#This Row],[INTEREST]],"")</f>
        <v/>
      </c>
      <c r="H355" s="101" t="str">
        <f>IF(tblLoan[[#This Row],[PMT NO]]&lt;&gt;"",tblLoan[[#This Row],[BEGINNING BALANCE]]*(InterestRate/PaymentsPerYear),"")</f>
        <v/>
      </c>
      <c r="I355" s="101" t="str">
        <f>IF(tblLoan[[#This Row],[PMT NO]]&lt;&gt;"",IF(tblLoan[[#This Row],[SCHEDULED PAYMENT]]+tblLoan[[#This Row],[EXTRA PAYMENT]]&lt;=tblLoan[[#This Row],[BEGINNING BALANCE]],tblLoan[[#This Row],[BEGINNING BALANCE]]-tblLoan[[#This Row],[PRINCIPAL]],0),"")</f>
        <v/>
      </c>
      <c r="J355" s="101" t="str">
        <f>IF(tblLoan[[#This Row],[PMT NO]]&lt;&gt;"",SUM(INDEX(tblLoan[INTEREST],1,1):tblLoan[[#This Row],[INTEREST]]),"")</f>
        <v/>
      </c>
    </row>
    <row r="356" spans="1:10" x14ac:dyDescent="0.2">
      <c r="A356" s="97" t="str">
        <f>IF(LoanIsGood,IF(ROW()-ROW(tblLoan[[#Headers],[PMT NO]])&gt;ScheduledNumberOfPayments,"",ROW()-ROW(tblLoan[[#Headers],[PMT NO]])),"")</f>
        <v/>
      </c>
      <c r="B356" s="98" t="str">
        <f>IF(tblLoan[[#This Row],[PMT NO]]&lt;&gt;"",EOMONTH(LoanStartDate,ROW(tblLoan[[#This Row],[PMT NO]])-ROW(tblLoan[[#Headers],[PMT NO]])-2)+DAY(LoanStartDate),"")</f>
        <v/>
      </c>
      <c r="C356" s="101" t="str">
        <f>IF(tblLoan[[#This Row],[PMT NO]]&lt;&gt;"",IF(ROW()-ROW(tblLoan[[#Headers],[BEGINNING BALANCE]])=1,LoanAmount,INDEX(tblLoan[ENDING BALANCE],ROW()-ROW(tblLoan[[#Headers],[BEGINNING BALANCE]])-1)),"")</f>
        <v/>
      </c>
      <c r="D356" s="101" t="str">
        <f>IF(tblLoan[[#This Row],[PMT NO]]&lt;&gt;"",ScheduledPayment,"")</f>
        <v/>
      </c>
      <c r="E356" s="101" t="str">
        <f>IF(tblLoan[[#This Row],[PMT NO]]&lt;&gt;"",IF(tblLoan[[#This Row],[SCHEDULED PAYMENT]]+ExtraPayments&lt;tblLoan[[#This Row],[BEGINNING BALANCE]],ExtraPayments,IF(tblLoan[[#This Row],[BEGINNING BALANCE]]-tblLoan[[#This Row],[SCHEDULED PAYMENT]]&gt;0,tblLoan[[#This Row],[BEGINNING BALANCE]]-tblLoan[[#This Row],[SCHEDULED PAYMENT]],0)),"")</f>
        <v/>
      </c>
      <c r="F356" s="101" t="str">
        <f>IF(tblLoan[[#This Row],[PMT NO]]&lt;&gt;"",IF(tblLoan[[#This Row],[SCHEDULED PAYMENT]]+tblLoan[[#This Row],[EXTRA PAYMENT]]&lt;=tblLoan[[#This Row],[BEGINNING BALANCE]],tblLoan[[#This Row],[SCHEDULED PAYMENT]]+tblLoan[[#This Row],[EXTRA PAYMENT]],tblLoan[[#This Row],[BEGINNING BALANCE]]),"")</f>
        <v/>
      </c>
      <c r="G356" s="101" t="str">
        <f>IF(tblLoan[[#This Row],[PMT NO]]&lt;&gt;"",tblLoan[[#This Row],[TOTAL PAYMENT]]-tblLoan[[#This Row],[INTEREST]],"")</f>
        <v/>
      </c>
      <c r="H356" s="101" t="str">
        <f>IF(tblLoan[[#This Row],[PMT NO]]&lt;&gt;"",tblLoan[[#This Row],[BEGINNING BALANCE]]*(InterestRate/PaymentsPerYear),"")</f>
        <v/>
      </c>
      <c r="I356" s="101" t="str">
        <f>IF(tblLoan[[#This Row],[PMT NO]]&lt;&gt;"",IF(tblLoan[[#This Row],[SCHEDULED PAYMENT]]+tblLoan[[#This Row],[EXTRA PAYMENT]]&lt;=tblLoan[[#This Row],[BEGINNING BALANCE]],tblLoan[[#This Row],[BEGINNING BALANCE]]-tblLoan[[#This Row],[PRINCIPAL]],0),"")</f>
        <v/>
      </c>
      <c r="J356" s="101" t="str">
        <f>IF(tblLoan[[#This Row],[PMT NO]]&lt;&gt;"",SUM(INDEX(tblLoan[INTEREST],1,1):tblLoan[[#This Row],[INTEREST]]),"")</f>
        <v/>
      </c>
    </row>
    <row r="357" spans="1:10" x14ac:dyDescent="0.2">
      <c r="A357" s="97" t="str">
        <f>IF(LoanIsGood,IF(ROW()-ROW(tblLoan[[#Headers],[PMT NO]])&gt;ScheduledNumberOfPayments,"",ROW()-ROW(tblLoan[[#Headers],[PMT NO]])),"")</f>
        <v/>
      </c>
      <c r="B357" s="98" t="str">
        <f>IF(tblLoan[[#This Row],[PMT NO]]&lt;&gt;"",EOMONTH(LoanStartDate,ROW(tblLoan[[#This Row],[PMT NO]])-ROW(tblLoan[[#Headers],[PMT NO]])-2)+DAY(LoanStartDate),"")</f>
        <v/>
      </c>
      <c r="C357" s="101" t="str">
        <f>IF(tblLoan[[#This Row],[PMT NO]]&lt;&gt;"",IF(ROW()-ROW(tblLoan[[#Headers],[BEGINNING BALANCE]])=1,LoanAmount,INDEX(tblLoan[ENDING BALANCE],ROW()-ROW(tblLoan[[#Headers],[BEGINNING BALANCE]])-1)),"")</f>
        <v/>
      </c>
      <c r="D357" s="101" t="str">
        <f>IF(tblLoan[[#This Row],[PMT NO]]&lt;&gt;"",ScheduledPayment,"")</f>
        <v/>
      </c>
      <c r="E357" s="101" t="str">
        <f>IF(tblLoan[[#This Row],[PMT NO]]&lt;&gt;"",IF(tblLoan[[#This Row],[SCHEDULED PAYMENT]]+ExtraPayments&lt;tblLoan[[#This Row],[BEGINNING BALANCE]],ExtraPayments,IF(tblLoan[[#This Row],[BEGINNING BALANCE]]-tblLoan[[#This Row],[SCHEDULED PAYMENT]]&gt;0,tblLoan[[#This Row],[BEGINNING BALANCE]]-tblLoan[[#This Row],[SCHEDULED PAYMENT]],0)),"")</f>
        <v/>
      </c>
      <c r="F357" s="101" t="str">
        <f>IF(tblLoan[[#This Row],[PMT NO]]&lt;&gt;"",IF(tblLoan[[#This Row],[SCHEDULED PAYMENT]]+tblLoan[[#This Row],[EXTRA PAYMENT]]&lt;=tblLoan[[#This Row],[BEGINNING BALANCE]],tblLoan[[#This Row],[SCHEDULED PAYMENT]]+tblLoan[[#This Row],[EXTRA PAYMENT]],tblLoan[[#This Row],[BEGINNING BALANCE]]),"")</f>
        <v/>
      </c>
      <c r="G357" s="101" t="str">
        <f>IF(tblLoan[[#This Row],[PMT NO]]&lt;&gt;"",tblLoan[[#This Row],[TOTAL PAYMENT]]-tblLoan[[#This Row],[INTEREST]],"")</f>
        <v/>
      </c>
      <c r="H357" s="101" t="str">
        <f>IF(tblLoan[[#This Row],[PMT NO]]&lt;&gt;"",tblLoan[[#This Row],[BEGINNING BALANCE]]*(InterestRate/PaymentsPerYear),"")</f>
        <v/>
      </c>
      <c r="I357" s="101" t="str">
        <f>IF(tblLoan[[#This Row],[PMT NO]]&lt;&gt;"",IF(tblLoan[[#This Row],[SCHEDULED PAYMENT]]+tblLoan[[#This Row],[EXTRA PAYMENT]]&lt;=tblLoan[[#This Row],[BEGINNING BALANCE]],tblLoan[[#This Row],[BEGINNING BALANCE]]-tblLoan[[#This Row],[PRINCIPAL]],0),"")</f>
        <v/>
      </c>
      <c r="J357" s="101" t="str">
        <f>IF(tblLoan[[#This Row],[PMT NO]]&lt;&gt;"",SUM(INDEX(tblLoan[INTEREST],1,1):tblLoan[[#This Row],[INTEREST]]),"")</f>
        <v/>
      </c>
    </row>
    <row r="358" spans="1:10" x14ac:dyDescent="0.2">
      <c r="A358" s="97" t="str">
        <f>IF(LoanIsGood,IF(ROW()-ROW(tblLoan[[#Headers],[PMT NO]])&gt;ScheduledNumberOfPayments,"",ROW()-ROW(tblLoan[[#Headers],[PMT NO]])),"")</f>
        <v/>
      </c>
      <c r="B358" s="98" t="str">
        <f>IF(tblLoan[[#This Row],[PMT NO]]&lt;&gt;"",EOMONTH(LoanStartDate,ROW(tblLoan[[#This Row],[PMT NO]])-ROW(tblLoan[[#Headers],[PMT NO]])-2)+DAY(LoanStartDate),"")</f>
        <v/>
      </c>
      <c r="C358" s="101" t="str">
        <f>IF(tblLoan[[#This Row],[PMT NO]]&lt;&gt;"",IF(ROW()-ROW(tblLoan[[#Headers],[BEGINNING BALANCE]])=1,LoanAmount,INDEX(tblLoan[ENDING BALANCE],ROW()-ROW(tblLoan[[#Headers],[BEGINNING BALANCE]])-1)),"")</f>
        <v/>
      </c>
      <c r="D358" s="101" t="str">
        <f>IF(tblLoan[[#This Row],[PMT NO]]&lt;&gt;"",ScheduledPayment,"")</f>
        <v/>
      </c>
      <c r="E358" s="101" t="str">
        <f>IF(tblLoan[[#This Row],[PMT NO]]&lt;&gt;"",IF(tblLoan[[#This Row],[SCHEDULED PAYMENT]]+ExtraPayments&lt;tblLoan[[#This Row],[BEGINNING BALANCE]],ExtraPayments,IF(tblLoan[[#This Row],[BEGINNING BALANCE]]-tblLoan[[#This Row],[SCHEDULED PAYMENT]]&gt;0,tblLoan[[#This Row],[BEGINNING BALANCE]]-tblLoan[[#This Row],[SCHEDULED PAYMENT]],0)),"")</f>
        <v/>
      </c>
      <c r="F358" s="101" t="str">
        <f>IF(tblLoan[[#This Row],[PMT NO]]&lt;&gt;"",IF(tblLoan[[#This Row],[SCHEDULED PAYMENT]]+tblLoan[[#This Row],[EXTRA PAYMENT]]&lt;=tblLoan[[#This Row],[BEGINNING BALANCE]],tblLoan[[#This Row],[SCHEDULED PAYMENT]]+tblLoan[[#This Row],[EXTRA PAYMENT]],tblLoan[[#This Row],[BEGINNING BALANCE]]),"")</f>
        <v/>
      </c>
      <c r="G358" s="101" t="str">
        <f>IF(tblLoan[[#This Row],[PMT NO]]&lt;&gt;"",tblLoan[[#This Row],[TOTAL PAYMENT]]-tblLoan[[#This Row],[INTEREST]],"")</f>
        <v/>
      </c>
      <c r="H358" s="101" t="str">
        <f>IF(tblLoan[[#This Row],[PMT NO]]&lt;&gt;"",tblLoan[[#This Row],[BEGINNING BALANCE]]*(InterestRate/PaymentsPerYear),"")</f>
        <v/>
      </c>
      <c r="I358" s="101" t="str">
        <f>IF(tblLoan[[#This Row],[PMT NO]]&lt;&gt;"",IF(tblLoan[[#This Row],[SCHEDULED PAYMENT]]+tblLoan[[#This Row],[EXTRA PAYMENT]]&lt;=tblLoan[[#This Row],[BEGINNING BALANCE]],tblLoan[[#This Row],[BEGINNING BALANCE]]-tblLoan[[#This Row],[PRINCIPAL]],0),"")</f>
        <v/>
      </c>
      <c r="J358" s="101" t="str">
        <f>IF(tblLoan[[#This Row],[PMT NO]]&lt;&gt;"",SUM(INDEX(tblLoan[INTEREST],1,1):tblLoan[[#This Row],[INTEREST]]),"")</f>
        <v/>
      </c>
    </row>
    <row r="359" spans="1:10" x14ac:dyDescent="0.2">
      <c r="A359" s="97" t="str">
        <f>IF(LoanIsGood,IF(ROW()-ROW(tblLoan[[#Headers],[PMT NO]])&gt;ScheduledNumberOfPayments,"",ROW()-ROW(tblLoan[[#Headers],[PMT NO]])),"")</f>
        <v/>
      </c>
      <c r="B359" s="98" t="str">
        <f>IF(tblLoan[[#This Row],[PMT NO]]&lt;&gt;"",EOMONTH(LoanStartDate,ROW(tblLoan[[#This Row],[PMT NO]])-ROW(tblLoan[[#Headers],[PMT NO]])-2)+DAY(LoanStartDate),"")</f>
        <v/>
      </c>
      <c r="C359" s="101" t="str">
        <f>IF(tblLoan[[#This Row],[PMT NO]]&lt;&gt;"",IF(ROW()-ROW(tblLoan[[#Headers],[BEGINNING BALANCE]])=1,LoanAmount,INDEX(tblLoan[ENDING BALANCE],ROW()-ROW(tblLoan[[#Headers],[BEGINNING BALANCE]])-1)),"")</f>
        <v/>
      </c>
      <c r="D359" s="101" t="str">
        <f>IF(tblLoan[[#This Row],[PMT NO]]&lt;&gt;"",ScheduledPayment,"")</f>
        <v/>
      </c>
      <c r="E359" s="101" t="str">
        <f>IF(tblLoan[[#This Row],[PMT NO]]&lt;&gt;"",IF(tblLoan[[#This Row],[SCHEDULED PAYMENT]]+ExtraPayments&lt;tblLoan[[#This Row],[BEGINNING BALANCE]],ExtraPayments,IF(tblLoan[[#This Row],[BEGINNING BALANCE]]-tblLoan[[#This Row],[SCHEDULED PAYMENT]]&gt;0,tblLoan[[#This Row],[BEGINNING BALANCE]]-tblLoan[[#This Row],[SCHEDULED PAYMENT]],0)),"")</f>
        <v/>
      </c>
      <c r="F359" s="101" t="str">
        <f>IF(tblLoan[[#This Row],[PMT NO]]&lt;&gt;"",IF(tblLoan[[#This Row],[SCHEDULED PAYMENT]]+tblLoan[[#This Row],[EXTRA PAYMENT]]&lt;=tblLoan[[#This Row],[BEGINNING BALANCE]],tblLoan[[#This Row],[SCHEDULED PAYMENT]]+tblLoan[[#This Row],[EXTRA PAYMENT]],tblLoan[[#This Row],[BEGINNING BALANCE]]),"")</f>
        <v/>
      </c>
      <c r="G359" s="101" t="str">
        <f>IF(tblLoan[[#This Row],[PMT NO]]&lt;&gt;"",tblLoan[[#This Row],[TOTAL PAYMENT]]-tblLoan[[#This Row],[INTEREST]],"")</f>
        <v/>
      </c>
      <c r="H359" s="101" t="str">
        <f>IF(tblLoan[[#This Row],[PMT NO]]&lt;&gt;"",tblLoan[[#This Row],[BEGINNING BALANCE]]*(InterestRate/PaymentsPerYear),"")</f>
        <v/>
      </c>
      <c r="I359" s="101" t="str">
        <f>IF(tblLoan[[#This Row],[PMT NO]]&lt;&gt;"",IF(tblLoan[[#This Row],[SCHEDULED PAYMENT]]+tblLoan[[#This Row],[EXTRA PAYMENT]]&lt;=tblLoan[[#This Row],[BEGINNING BALANCE]],tblLoan[[#This Row],[BEGINNING BALANCE]]-tblLoan[[#This Row],[PRINCIPAL]],0),"")</f>
        <v/>
      </c>
      <c r="J359" s="101" t="str">
        <f>IF(tblLoan[[#This Row],[PMT NO]]&lt;&gt;"",SUM(INDEX(tblLoan[INTEREST],1,1):tblLoan[[#This Row],[INTEREST]]),"")</f>
        <v/>
      </c>
    </row>
    <row r="360" spans="1:10" x14ac:dyDescent="0.2">
      <c r="A360" s="97" t="str">
        <f>IF(LoanIsGood,IF(ROW()-ROW(tblLoan[[#Headers],[PMT NO]])&gt;ScheduledNumberOfPayments,"",ROW()-ROW(tblLoan[[#Headers],[PMT NO]])),"")</f>
        <v/>
      </c>
      <c r="B360" s="98" t="str">
        <f>IF(tblLoan[[#This Row],[PMT NO]]&lt;&gt;"",EOMONTH(LoanStartDate,ROW(tblLoan[[#This Row],[PMT NO]])-ROW(tblLoan[[#Headers],[PMT NO]])-2)+DAY(LoanStartDate),"")</f>
        <v/>
      </c>
      <c r="C360" s="101" t="str">
        <f>IF(tblLoan[[#This Row],[PMT NO]]&lt;&gt;"",IF(ROW()-ROW(tblLoan[[#Headers],[BEGINNING BALANCE]])=1,LoanAmount,INDEX(tblLoan[ENDING BALANCE],ROW()-ROW(tblLoan[[#Headers],[BEGINNING BALANCE]])-1)),"")</f>
        <v/>
      </c>
      <c r="D360" s="101" t="str">
        <f>IF(tblLoan[[#This Row],[PMT NO]]&lt;&gt;"",ScheduledPayment,"")</f>
        <v/>
      </c>
      <c r="E360" s="101" t="str">
        <f>IF(tblLoan[[#This Row],[PMT NO]]&lt;&gt;"",IF(tblLoan[[#This Row],[SCHEDULED PAYMENT]]+ExtraPayments&lt;tblLoan[[#This Row],[BEGINNING BALANCE]],ExtraPayments,IF(tblLoan[[#This Row],[BEGINNING BALANCE]]-tblLoan[[#This Row],[SCHEDULED PAYMENT]]&gt;0,tblLoan[[#This Row],[BEGINNING BALANCE]]-tblLoan[[#This Row],[SCHEDULED PAYMENT]],0)),"")</f>
        <v/>
      </c>
      <c r="F360" s="101" t="str">
        <f>IF(tblLoan[[#This Row],[PMT NO]]&lt;&gt;"",IF(tblLoan[[#This Row],[SCHEDULED PAYMENT]]+tblLoan[[#This Row],[EXTRA PAYMENT]]&lt;=tblLoan[[#This Row],[BEGINNING BALANCE]],tblLoan[[#This Row],[SCHEDULED PAYMENT]]+tblLoan[[#This Row],[EXTRA PAYMENT]],tblLoan[[#This Row],[BEGINNING BALANCE]]),"")</f>
        <v/>
      </c>
      <c r="G360" s="101" t="str">
        <f>IF(tblLoan[[#This Row],[PMT NO]]&lt;&gt;"",tblLoan[[#This Row],[TOTAL PAYMENT]]-tblLoan[[#This Row],[INTEREST]],"")</f>
        <v/>
      </c>
      <c r="H360" s="101" t="str">
        <f>IF(tblLoan[[#This Row],[PMT NO]]&lt;&gt;"",tblLoan[[#This Row],[BEGINNING BALANCE]]*(InterestRate/PaymentsPerYear),"")</f>
        <v/>
      </c>
      <c r="I360" s="101" t="str">
        <f>IF(tblLoan[[#This Row],[PMT NO]]&lt;&gt;"",IF(tblLoan[[#This Row],[SCHEDULED PAYMENT]]+tblLoan[[#This Row],[EXTRA PAYMENT]]&lt;=tblLoan[[#This Row],[BEGINNING BALANCE]],tblLoan[[#This Row],[BEGINNING BALANCE]]-tblLoan[[#This Row],[PRINCIPAL]],0),"")</f>
        <v/>
      </c>
      <c r="J360" s="101" t="str">
        <f>IF(tblLoan[[#This Row],[PMT NO]]&lt;&gt;"",SUM(INDEX(tblLoan[INTEREST],1,1):tblLoan[[#This Row],[INTEREST]]),"")</f>
        <v/>
      </c>
    </row>
    <row r="361" spans="1:10" x14ac:dyDescent="0.2">
      <c r="A361" s="97" t="str">
        <f>IF(LoanIsGood,IF(ROW()-ROW(tblLoan[[#Headers],[PMT NO]])&gt;ScheduledNumberOfPayments,"",ROW()-ROW(tblLoan[[#Headers],[PMT NO]])),"")</f>
        <v/>
      </c>
      <c r="B361" s="98" t="str">
        <f>IF(tblLoan[[#This Row],[PMT NO]]&lt;&gt;"",EOMONTH(LoanStartDate,ROW(tblLoan[[#This Row],[PMT NO]])-ROW(tblLoan[[#Headers],[PMT NO]])-2)+DAY(LoanStartDate),"")</f>
        <v/>
      </c>
      <c r="C361" s="101" t="str">
        <f>IF(tblLoan[[#This Row],[PMT NO]]&lt;&gt;"",IF(ROW()-ROW(tblLoan[[#Headers],[BEGINNING BALANCE]])=1,LoanAmount,INDEX(tblLoan[ENDING BALANCE],ROW()-ROW(tblLoan[[#Headers],[BEGINNING BALANCE]])-1)),"")</f>
        <v/>
      </c>
      <c r="D361" s="101" t="str">
        <f>IF(tblLoan[[#This Row],[PMT NO]]&lt;&gt;"",ScheduledPayment,"")</f>
        <v/>
      </c>
      <c r="E361" s="101" t="str">
        <f>IF(tblLoan[[#This Row],[PMT NO]]&lt;&gt;"",IF(tblLoan[[#This Row],[SCHEDULED PAYMENT]]+ExtraPayments&lt;tblLoan[[#This Row],[BEGINNING BALANCE]],ExtraPayments,IF(tblLoan[[#This Row],[BEGINNING BALANCE]]-tblLoan[[#This Row],[SCHEDULED PAYMENT]]&gt;0,tblLoan[[#This Row],[BEGINNING BALANCE]]-tblLoan[[#This Row],[SCHEDULED PAYMENT]],0)),"")</f>
        <v/>
      </c>
      <c r="F361" s="101" t="str">
        <f>IF(tblLoan[[#This Row],[PMT NO]]&lt;&gt;"",IF(tblLoan[[#This Row],[SCHEDULED PAYMENT]]+tblLoan[[#This Row],[EXTRA PAYMENT]]&lt;=tblLoan[[#This Row],[BEGINNING BALANCE]],tblLoan[[#This Row],[SCHEDULED PAYMENT]]+tblLoan[[#This Row],[EXTRA PAYMENT]],tblLoan[[#This Row],[BEGINNING BALANCE]]),"")</f>
        <v/>
      </c>
      <c r="G361" s="101" t="str">
        <f>IF(tblLoan[[#This Row],[PMT NO]]&lt;&gt;"",tblLoan[[#This Row],[TOTAL PAYMENT]]-tblLoan[[#This Row],[INTEREST]],"")</f>
        <v/>
      </c>
      <c r="H361" s="101" t="str">
        <f>IF(tblLoan[[#This Row],[PMT NO]]&lt;&gt;"",tblLoan[[#This Row],[BEGINNING BALANCE]]*(InterestRate/PaymentsPerYear),"")</f>
        <v/>
      </c>
      <c r="I361" s="101" t="str">
        <f>IF(tblLoan[[#This Row],[PMT NO]]&lt;&gt;"",IF(tblLoan[[#This Row],[SCHEDULED PAYMENT]]+tblLoan[[#This Row],[EXTRA PAYMENT]]&lt;=tblLoan[[#This Row],[BEGINNING BALANCE]],tblLoan[[#This Row],[BEGINNING BALANCE]]-tblLoan[[#This Row],[PRINCIPAL]],0),"")</f>
        <v/>
      </c>
      <c r="J361" s="101" t="str">
        <f>IF(tblLoan[[#This Row],[PMT NO]]&lt;&gt;"",SUM(INDEX(tblLoan[INTEREST],1,1):tblLoan[[#This Row],[INTEREST]]),"")</f>
        <v/>
      </c>
    </row>
    <row r="362" spans="1:10" x14ac:dyDescent="0.2">
      <c r="A362" s="97" t="str">
        <f>IF(LoanIsGood,IF(ROW()-ROW(tblLoan[[#Headers],[PMT NO]])&gt;ScheduledNumberOfPayments,"",ROW()-ROW(tblLoan[[#Headers],[PMT NO]])),"")</f>
        <v/>
      </c>
      <c r="B362" s="98" t="str">
        <f>IF(tblLoan[[#This Row],[PMT NO]]&lt;&gt;"",EOMONTH(LoanStartDate,ROW(tblLoan[[#This Row],[PMT NO]])-ROW(tblLoan[[#Headers],[PMT NO]])-2)+DAY(LoanStartDate),"")</f>
        <v/>
      </c>
      <c r="C362" s="101" t="str">
        <f>IF(tblLoan[[#This Row],[PMT NO]]&lt;&gt;"",IF(ROW()-ROW(tblLoan[[#Headers],[BEGINNING BALANCE]])=1,LoanAmount,INDEX(tblLoan[ENDING BALANCE],ROW()-ROW(tblLoan[[#Headers],[BEGINNING BALANCE]])-1)),"")</f>
        <v/>
      </c>
      <c r="D362" s="101" t="str">
        <f>IF(tblLoan[[#This Row],[PMT NO]]&lt;&gt;"",ScheduledPayment,"")</f>
        <v/>
      </c>
      <c r="E362" s="101" t="str">
        <f>IF(tblLoan[[#This Row],[PMT NO]]&lt;&gt;"",IF(tblLoan[[#This Row],[SCHEDULED PAYMENT]]+ExtraPayments&lt;tblLoan[[#This Row],[BEGINNING BALANCE]],ExtraPayments,IF(tblLoan[[#This Row],[BEGINNING BALANCE]]-tblLoan[[#This Row],[SCHEDULED PAYMENT]]&gt;0,tblLoan[[#This Row],[BEGINNING BALANCE]]-tblLoan[[#This Row],[SCHEDULED PAYMENT]],0)),"")</f>
        <v/>
      </c>
      <c r="F362" s="101" t="str">
        <f>IF(tblLoan[[#This Row],[PMT NO]]&lt;&gt;"",IF(tblLoan[[#This Row],[SCHEDULED PAYMENT]]+tblLoan[[#This Row],[EXTRA PAYMENT]]&lt;=tblLoan[[#This Row],[BEGINNING BALANCE]],tblLoan[[#This Row],[SCHEDULED PAYMENT]]+tblLoan[[#This Row],[EXTRA PAYMENT]],tblLoan[[#This Row],[BEGINNING BALANCE]]),"")</f>
        <v/>
      </c>
      <c r="G362" s="101" t="str">
        <f>IF(tblLoan[[#This Row],[PMT NO]]&lt;&gt;"",tblLoan[[#This Row],[TOTAL PAYMENT]]-tblLoan[[#This Row],[INTEREST]],"")</f>
        <v/>
      </c>
      <c r="H362" s="101" t="str">
        <f>IF(tblLoan[[#This Row],[PMT NO]]&lt;&gt;"",tblLoan[[#This Row],[BEGINNING BALANCE]]*(InterestRate/PaymentsPerYear),"")</f>
        <v/>
      </c>
      <c r="I362" s="101" t="str">
        <f>IF(tblLoan[[#This Row],[PMT NO]]&lt;&gt;"",IF(tblLoan[[#This Row],[SCHEDULED PAYMENT]]+tblLoan[[#This Row],[EXTRA PAYMENT]]&lt;=tblLoan[[#This Row],[BEGINNING BALANCE]],tblLoan[[#This Row],[BEGINNING BALANCE]]-tblLoan[[#This Row],[PRINCIPAL]],0),"")</f>
        <v/>
      </c>
      <c r="J362" s="101" t="str">
        <f>IF(tblLoan[[#This Row],[PMT NO]]&lt;&gt;"",SUM(INDEX(tblLoan[INTEREST],1,1):tblLoan[[#This Row],[INTEREST]]),"")</f>
        <v/>
      </c>
    </row>
    <row r="363" spans="1:10" x14ac:dyDescent="0.2">
      <c r="A363" s="97" t="str">
        <f>IF(LoanIsGood,IF(ROW()-ROW(tblLoan[[#Headers],[PMT NO]])&gt;ScheduledNumberOfPayments,"",ROW()-ROW(tblLoan[[#Headers],[PMT NO]])),"")</f>
        <v/>
      </c>
      <c r="B363" s="98" t="str">
        <f>IF(tblLoan[[#This Row],[PMT NO]]&lt;&gt;"",EOMONTH(LoanStartDate,ROW(tblLoan[[#This Row],[PMT NO]])-ROW(tblLoan[[#Headers],[PMT NO]])-2)+DAY(LoanStartDate),"")</f>
        <v/>
      </c>
      <c r="C363" s="101" t="str">
        <f>IF(tblLoan[[#This Row],[PMT NO]]&lt;&gt;"",IF(ROW()-ROW(tblLoan[[#Headers],[BEGINNING BALANCE]])=1,LoanAmount,INDEX(tblLoan[ENDING BALANCE],ROW()-ROW(tblLoan[[#Headers],[BEGINNING BALANCE]])-1)),"")</f>
        <v/>
      </c>
      <c r="D363" s="101" t="str">
        <f>IF(tblLoan[[#This Row],[PMT NO]]&lt;&gt;"",ScheduledPayment,"")</f>
        <v/>
      </c>
      <c r="E363" s="101" t="str">
        <f>IF(tblLoan[[#This Row],[PMT NO]]&lt;&gt;"",IF(tblLoan[[#This Row],[SCHEDULED PAYMENT]]+ExtraPayments&lt;tblLoan[[#This Row],[BEGINNING BALANCE]],ExtraPayments,IF(tblLoan[[#This Row],[BEGINNING BALANCE]]-tblLoan[[#This Row],[SCHEDULED PAYMENT]]&gt;0,tblLoan[[#This Row],[BEGINNING BALANCE]]-tblLoan[[#This Row],[SCHEDULED PAYMENT]],0)),"")</f>
        <v/>
      </c>
      <c r="F363" s="101" t="str">
        <f>IF(tblLoan[[#This Row],[PMT NO]]&lt;&gt;"",IF(tblLoan[[#This Row],[SCHEDULED PAYMENT]]+tblLoan[[#This Row],[EXTRA PAYMENT]]&lt;=tblLoan[[#This Row],[BEGINNING BALANCE]],tblLoan[[#This Row],[SCHEDULED PAYMENT]]+tblLoan[[#This Row],[EXTRA PAYMENT]],tblLoan[[#This Row],[BEGINNING BALANCE]]),"")</f>
        <v/>
      </c>
      <c r="G363" s="101" t="str">
        <f>IF(tblLoan[[#This Row],[PMT NO]]&lt;&gt;"",tblLoan[[#This Row],[TOTAL PAYMENT]]-tblLoan[[#This Row],[INTEREST]],"")</f>
        <v/>
      </c>
      <c r="H363" s="101" t="str">
        <f>IF(tblLoan[[#This Row],[PMT NO]]&lt;&gt;"",tblLoan[[#This Row],[BEGINNING BALANCE]]*(InterestRate/PaymentsPerYear),"")</f>
        <v/>
      </c>
      <c r="I363" s="101" t="str">
        <f>IF(tblLoan[[#This Row],[PMT NO]]&lt;&gt;"",IF(tblLoan[[#This Row],[SCHEDULED PAYMENT]]+tblLoan[[#This Row],[EXTRA PAYMENT]]&lt;=tblLoan[[#This Row],[BEGINNING BALANCE]],tblLoan[[#This Row],[BEGINNING BALANCE]]-tblLoan[[#This Row],[PRINCIPAL]],0),"")</f>
        <v/>
      </c>
      <c r="J363" s="101" t="str">
        <f>IF(tblLoan[[#This Row],[PMT NO]]&lt;&gt;"",SUM(INDEX(tblLoan[INTEREST],1,1):tblLoan[[#This Row],[INTEREST]]),"")</f>
        <v/>
      </c>
    </row>
    <row r="364" spans="1:10" x14ac:dyDescent="0.2">
      <c r="A364" s="97" t="str">
        <f>IF(LoanIsGood,IF(ROW()-ROW(tblLoan[[#Headers],[PMT NO]])&gt;ScheduledNumberOfPayments,"",ROW()-ROW(tblLoan[[#Headers],[PMT NO]])),"")</f>
        <v/>
      </c>
      <c r="B364" s="98" t="str">
        <f>IF(tblLoan[[#This Row],[PMT NO]]&lt;&gt;"",EOMONTH(LoanStartDate,ROW(tblLoan[[#This Row],[PMT NO]])-ROW(tblLoan[[#Headers],[PMT NO]])-2)+DAY(LoanStartDate),"")</f>
        <v/>
      </c>
      <c r="C364" s="101" t="str">
        <f>IF(tblLoan[[#This Row],[PMT NO]]&lt;&gt;"",IF(ROW()-ROW(tblLoan[[#Headers],[BEGINNING BALANCE]])=1,LoanAmount,INDEX(tblLoan[ENDING BALANCE],ROW()-ROW(tblLoan[[#Headers],[BEGINNING BALANCE]])-1)),"")</f>
        <v/>
      </c>
      <c r="D364" s="101" t="str">
        <f>IF(tblLoan[[#This Row],[PMT NO]]&lt;&gt;"",ScheduledPayment,"")</f>
        <v/>
      </c>
      <c r="E364" s="101" t="str">
        <f>IF(tblLoan[[#This Row],[PMT NO]]&lt;&gt;"",IF(tblLoan[[#This Row],[SCHEDULED PAYMENT]]+ExtraPayments&lt;tblLoan[[#This Row],[BEGINNING BALANCE]],ExtraPayments,IF(tblLoan[[#This Row],[BEGINNING BALANCE]]-tblLoan[[#This Row],[SCHEDULED PAYMENT]]&gt;0,tblLoan[[#This Row],[BEGINNING BALANCE]]-tblLoan[[#This Row],[SCHEDULED PAYMENT]],0)),"")</f>
        <v/>
      </c>
      <c r="F364" s="101" t="str">
        <f>IF(tblLoan[[#This Row],[PMT NO]]&lt;&gt;"",IF(tblLoan[[#This Row],[SCHEDULED PAYMENT]]+tblLoan[[#This Row],[EXTRA PAYMENT]]&lt;=tblLoan[[#This Row],[BEGINNING BALANCE]],tblLoan[[#This Row],[SCHEDULED PAYMENT]]+tblLoan[[#This Row],[EXTRA PAYMENT]],tblLoan[[#This Row],[BEGINNING BALANCE]]),"")</f>
        <v/>
      </c>
      <c r="G364" s="101" t="str">
        <f>IF(tblLoan[[#This Row],[PMT NO]]&lt;&gt;"",tblLoan[[#This Row],[TOTAL PAYMENT]]-tblLoan[[#This Row],[INTEREST]],"")</f>
        <v/>
      </c>
      <c r="H364" s="101" t="str">
        <f>IF(tblLoan[[#This Row],[PMT NO]]&lt;&gt;"",tblLoan[[#This Row],[BEGINNING BALANCE]]*(InterestRate/PaymentsPerYear),"")</f>
        <v/>
      </c>
      <c r="I364" s="101" t="str">
        <f>IF(tblLoan[[#This Row],[PMT NO]]&lt;&gt;"",IF(tblLoan[[#This Row],[SCHEDULED PAYMENT]]+tblLoan[[#This Row],[EXTRA PAYMENT]]&lt;=tblLoan[[#This Row],[BEGINNING BALANCE]],tblLoan[[#This Row],[BEGINNING BALANCE]]-tblLoan[[#This Row],[PRINCIPAL]],0),"")</f>
        <v/>
      </c>
      <c r="J364" s="101" t="str">
        <f>IF(tblLoan[[#This Row],[PMT NO]]&lt;&gt;"",SUM(INDEX(tblLoan[INTEREST],1,1):tblLoan[[#This Row],[INTEREST]]),"")</f>
        <v/>
      </c>
    </row>
    <row r="365" spans="1:10" x14ac:dyDescent="0.2">
      <c r="A365" s="97" t="str">
        <f>IF(LoanIsGood,IF(ROW()-ROW(tblLoan[[#Headers],[PMT NO]])&gt;ScheduledNumberOfPayments,"",ROW()-ROW(tblLoan[[#Headers],[PMT NO]])),"")</f>
        <v/>
      </c>
      <c r="B365" s="98" t="str">
        <f>IF(tblLoan[[#This Row],[PMT NO]]&lt;&gt;"",EOMONTH(LoanStartDate,ROW(tblLoan[[#This Row],[PMT NO]])-ROW(tblLoan[[#Headers],[PMT NO]])-2)+DAY(LoanStartDate),"")</f>
        <v/>
      </c>
      <c r="C365" s="101" t="str">
        <f>IF(tblLoan[[#This Row],[PMT NO]]&lt;&gt;"",IF(ROW()-ROW(tblLoan[[#Headers],[BEGINNING BALANCE]])=1,LoanAmount,INDEX(tblLoan[ENDING BALANCE],ROW()-ROW(tblLoan[[#Headers],[BEGINNING BALANCE]])-1)),"")</f>
        <v/>
      </c>
      <c r="D365" s="101" t="str">
        <f>IF(tblLoan[[#This Row],[PMT NO]]&lt;&gt;"",ScheduledPayment,"")</f>
        <v/>
      </c>
      <c r="E365" s="101" t="str">
        <f>IF(tblLoan[[#This Row],[PMT NO]]&lt;&gt;"",IF(tblLoan[[#This Row],[SCHEDULED PAYMENT]]+ExtraPayments&lt;tblLoan[[#This Row],[BEGINNING BALANCE]],ExtraPayments,IF(tblLoan[[#This Row],[BEGINNING BALANCE]]-tblLoan[[#This Row],[SCHEDULED PAYMENT]]&gt;0,tblLoan[[#This Row],[BEGINNING BALANCE]]-tblLoan[[#This Row],[SCHEDULED PAYMENT]],0)),"")</f>
        <v/>
      </c>
      <c r="F365" s="101" t="str">
        <f>IF(tblLoan[[#This Row],[PMT NO]]&lt;&gt;"",IF(tblLoan[[#This Row],[SCHEDULED PAYMENT]]+tblLoan[[#This Row],[EXTRA PAYMENT]]&lt;=tblLoan[[#This Row],[BEGINNING BALANCE]],tblLoan[[#This Row],[SCHEDULED PAYMENT]]+tblLoan[[#This Row],[EXTRA PAYMENT]],tblLoan[[#This Row],[BEGINNING BALANCE]]),"")</f>
        <v/>
      </c>
      <c r="G365" s="101" t="str">
        <f>IF(tblLoan[[#This Row],[PMT NO]]&lt;&gt;"",tblLoan[[#This Row],[TOTAL PAYMENT]]-tblLoan[[#This Row],[INTEREST]],"")</f>
        <v/>
      </c>
      <c r="H365" s="101" t="str">
        <f>IF(tblLoan[[#This Row],[PMT NO]]&lt;&gt;"",tblLoan[[#This Row],[BEGINNING BALANCE]]*(InterestRate/PaymentsPerYear),"")</f>
        <v/>
      </c>
      <c r="I365" s="101" t="str">
        <f>IF(tblLoan[[#This Row],[PMT NO]]&lt;&gt;"",IF(tblLoan[[#This Row],[SCHEDULED PAYMENT]]+tblLoan[[#This Row],[EXTRA PAYMENT]]&lt;=tblLoan[[#This Row],[BEGINNING BALANCE]],tblLoan[[#This Row],[BEGINNING BALANCE]]-tblLoan[[#This Row],[PRINCIPAL]],0),"")</f>
        <v/>
      </c>
      <c r="J365" s="101" t="str">
        <f>IF(tblLoan[[#This Row],[PMT NO]]&lt;&gt;"",SUM(INDEX(tblLoan[INTEREST],1,1):tblLoan[[#This Row],[INTEREST]]),"")</f>
        <v/>
      </c>
    </row>
    <row r="366" spans="1:10" x14ac:dyDescent="0.2">
      <c r="A366" s="97" t="str">
        <f>IF(LoanIsGood,IF(ROW()-ROW(tblLoan[[#Headers],[PMT NO]])&gt;ScheduledNumberOfPayments,"",ROW()-ROW(tblLoan[[#Headers],[PMT NO]])),"")</f>
        <v/>
      </c>
      <c r="B366" s="98" t="str">
        <f>IF(tblLoan[[#This Row],[PMT NO]]&lt;&gt;"",EOMONTH(LoanStartDate,ROW(tblLoan[[#This Row],[PMT NO]])-ROW(tblLoan[[#Headers],[PMT NO]])-2)+DAY(LoanStartDate),"")</f>
        <v/>
      </c>
      <c r="C366" s="101" t="str">
        <f>IF(tblLoan[[#This Row],[PMT NO]]&lt;&gt;"",IF(ROW()-ROW(tblLoan[[#Headers],[BEGINNING BALANCE]])=1,LoanAmount,INDEX(tblLoan[ENDING BALANCE],ROW()-ROW(tblLoan[[#Headers],[BEGINNING BALANCE]])-1)),"")</f>
        <v/>
      </c>
      <c r="D366" s="101" t="str">
        <f>IF(tblLoan[[#This Row],[PMT NO]]&lt;&gt;"",ScheduledPayment,"")</f>
        <v/>
      </c>
      <c r="E366" s="101" t="str">
        <f>IF(tblLoan[[#This Row],[PMT NO]]&lt;&gt;"",IF(tblLoan[[#This Row],[SCHEDULED PAYMENT]]+ExtraPayments&lt;tblLoan[[#This Row],[BEGINNING BALANCE]],ExtraPayments,IF(tblLoan[[#This Row],[BEGINNING BALANCE]]-tblLoan[[#This Row],[SCHEDULED PAYMENT]]&gt;0,tblLoan[[#This Row],[BEGINNING BALANCE]]-tblLoan[[#This Row],[SCHEDULED PAYMENT]],0)),"")</f>
        <v/>
      </c>
      <c r="F366" s="101" t="str">
        <f>IF(tblLoan[[#This Row],[PMT NO]]&lt;&gt;"",IF(tblLoan[[#This Row],[SCHEDULED PAYMENT]]+tblLoan[[#This Row],[EXTRA PAYMENT]]&lt;=tblLoan[[#This Row],[BEGINNING BALANCE]],tblLoan[[#This Row],[SCHEDULED PAYMENT]]+tblLoan[[#This Row],[EXTRA PAYMENT]],tblLoan[[#This Row],[BEGINNING BALANCE]]),"")</f>
        <v/>
      </c>
      <c r="G366" s="101" t="str">
        <f>IF(tblLoan[[#This Row],[PMT NO]]&lt;&gt;"",tblLoan[[#This Row],[TOTAL PAYMENT]]-tblLoan[[#This Row],[INTEREST]],"")</f>
        <v/>
      </c>
      <c r="H366" s="101" t="str">
        <f>IF(tblLoan[[#This Row],[PMT NO]]&lt;&gt;"",tblLoan[[#This Row],[BEGINNING BALANCE]]*(InterestRate/PaymentsPerYear),"")</f>
        <v/>
      </c>
      <c r="I366" s="101" t="str">
        <f>IF(tblLoan[[#This Row],[PMT NO]]&lt;&gt;"",IF(tblLoan[[#This Row],[SCHEDULED PAYMENT]]+tblLoan[[#This Row],[EXTRA PAYMENT]]&lt;=tblLoan[[#This Row],[BEGINNING BALANCE]],tblLoan[[#This Row],[BEGINNING BALANCE]]-tblLoan[[#This Row],[PRINCIPAL]],0),"")</f>
        <v/>
      </c>
      <c r="J366" s="101" t="str">
        <f>IF(tblLoan[[#This Row],[PMT NO]]&lt;&gt;"",SUM(INDEX(tblLoan[INTEREST],1,1):tblLoan[[#This Row],[INTEREST]]),"")</f>
        <v/>
      </c>
    </row>
    <row r="367" spans="1:10" x14ac:dyDescent="0.2">
      <c r="A367" s="97" t="str">
        <f>IF(LoanIsGood,IF(ROW()-ROW(tblLoan[[#Headers],[PMT NO]])&gt;ScheduledNumberOfPayments,"",ROW()-ROW(tblLoan[[#Headers],[PMT NO]])),"")</f>
        <v/>
      </c>
      <c r="B367" s="98" t="str">
        <f>IF(tblLoan[[#This Row],[PMT NO]]&lt;&gt;"",EOMONTH(LoanStartDate,ROW(tblLoan[[#This Row],[PMT NO]])-ROW(tblLoan[[#Headers],[PMT NO]])-2)+DAY(LoanStartDate),"")</f>
        <v/>
      </c>
      <c r="C367" s="101" t="str">
        <f>IF(tblLoan[[#This Row],[PMT NO]]&lt;&gt;"",IF(ROW()-ROW(tblLoan[[#Headers],[BEGINNING BALANCE]])=1,LoanAmount,INDEX(tblLoan[ENDING BALANCE],ROW()-ROW(tblLoan[[#Headers],[BEGINNING BALANCE]])-1)),"")</f>
        <v/>
      </c>
      <c r="D367" s="101" t="str">
        <f>IF(tblLoan[[#This Row],[PMT NO]]&lt;&gt;"",ScheduledPayment,"")</f>
        <v/>
      </c>
      <c r="E367" s="101" t="str">
        <f>IF(tblLoan[[#This Row],[PMT NO]]&lt;&gt;"",IF(tblLoan[[#This Row],[SCHEDULED PAYMENT]]+ExtraPayments&lt;tblLoan[[#This Row],[BEGINNING BALANCE]],ExtraPayments,IF(tblLoan[[#This Row],[BEGINNING BALANCE]]-tblLoan[[#This Row],[SCHEDULED PAYMENT]]&gt;0,tblLoan[[#This Row],[BEGINNING BALANCE]]-tblLoan[[#This Row],[SCHEDULED PAYMENT]],0)),"")</f>
        <v/>
      </c>
      <c r="F367" s="101" t="str">
        <f>IF(tblLoan[[#This Row],[PMT NO]]&lt;&gt;"",IF(tblLoan[[#This Row],[SCHEDULED PAYMENT]]+tblLoan[[#This Row],[EXTRA PAYMENT]]&lt;=tblLoan[[#This Row],[BEGINNING BALANCE]],tblLoan[[#This Row],[SCHEDULED PAYMENT]]+tblLoan[[#This Row],[EXTRA PAYMENT]],tblLoan[[#This Row],[BEGINNING BALANCE]]),"")</f>
        <v/>
      </c>
      <c r="G367" s="101" t="str">
        <f>IF(tblLoan[[#This Row],[PMT NO]]&lt;&gt;"",tblLoan[[#This Row],[TOTAL PAYMENT]]-tblLoan[[#This Row],[INTEREST]],"")</f>
        <v/>
      </c>
      <c r="H367" s="101" t="str">
        <f>IF(tblLoan[[#This Row],[PMT NO]]&lt;&gt;"",tblLoan[[#This Row],[BEGINNING BALANCE]]*(InterestRate/PaymentsPerYear),"")</f>
        <v/>
      </c>
      <c r="I367" s="101" t="str">
        <f>IF(tblLoan[[#This Row],[PMT NO]]&lt;&gt;"",IF(tblLoan[[#This Row],[SCHEDULED PAYMENT]]+tblLoan[[#This Row],[EXTRA PAYMENT]]&lt;=tblLoan[[#This Row],[BEGINNING BALANCE]],tblLoan[[#This Row],[BEGINNING BALANCE]]-tblLoan[[#This Row],[PRINCIPAL]],0),"")</f>
        <v/>
      </c>
      <c r="J367" s="101" t="str">
        <f>IF(tblLoan[[#This Row],[PMT NO]]&lt;&gt;"",SUM(INDEX(tblLoan[INTEREST],1,1):tblLoan[[#This Row],[INTEREST]]),"")</f>
        <v/>
      </c>
    </row>
    <row r="368" spans="1:10" x14ac:dyDescent="0.2">
      <c r="A368" s="97" t="str">
        <f>IF(LoanIsGood,IF(ROW()-ROW(tblLoan[[#Headers],[PMT NO]])&gt;ScheduledNumberOfPayments,"",ROW()-ROW(tblLoan[[#Headers],[PMT NO]])),"")</f>
        <v/>
      </c>
      <c r="B368" s="98" t="str">
        <f>IF(tblLoan[[#This Row],[PMT NO]]&lt;&gt;"",EOMONTH(LoanStartDate,ROW(tblLoan[[#This Row],[PMT NO]])-ROW(tblLoan[[#Headers],[PMT NO]])-2)+DAY(LoanStartDate),"")</f>
        <v/>
      </c>
      <c r="C368" s="101" t="str">
        <f>IF(tblLoan[[#This Row],[PMT NO]]&lt;&gt;"",IF(ROW()-ROW(tblLoan[[#Headers],[BEGINNING BALANCE]])=1,LoanAmount,INDEX(tblLoan[ENDING BALANCE],ROW()-ROW(tblLoan[[#Headers],[BEGINNING BALANCE]])-1)),"")</f>
        <v/>
      </c>
      <c r="D368" s="101" t="str">
        <f>IF(tblLoan[[#This Row],[PMT NO]]&lt;&gt;"",ScheduledPayment,"")</f>
        <v/>
      </c>
      <c r="E368" s="101" t="str">
        <f>IF(tblLoan[[#This Row],[PMT NO]]&lt;&gt;"",IF(tblLoan[[#This Row],[SCHEDULED PAYMENT]]+ExtraPayments&lt;tblLoan[[#This Row],[BEGINNING BALANCE]],ExtraPayments,IF(tblLoan[[#This Row],[BEGINNING BALANCE]]-tblLoan[[#This Row],[SCHEDULED PAYMENT]]&gt;0,tblLoan[[#This Row],[BEGINNING BALANCE]]-tblLoan[[#This Row],[SCHEDULED PAYMENT]],0)),"")</f>
        <v/>
      </c>
      <c r="F368" s="101" t="str">
        <f>IF(tblLoan[[#This Row],[PMT NO]]&lt;&gt;"",IF(tblLoan[[#This Row],[SCHEDULED PAYMENT]]+tblLoan[[#This Row],[EXTRA PAYMENT]]&lt;=tblLoan[[#This Row],[BEGINNING BALANCE]],tblLoan[[#This Row],[SCHEDULED PAYMENT]]+tblLoan[[#This Row],[EXTRA PAYMENT]],tblLoan[[#This Row],[BEGINNING BALANCE]]),"")</f>
        <v/>
      </c>
      <c r="G368" s="101" t="str">
        <f>IF(tblLoan[[#This Row],[PMT NO]]&lt;&gt;"",tblLoan[[#This Row],[TOTAL PAYMENT]]-tblLoan[[#This Row],[INTEREST]],"")</f>
        <v/>
      </c>
      <c r="H368" s="101" t="str">
        <f>IF(tblLoan[[#This Row],[PMT NO]]&lt;&gt;"",tblLoan[[#This Row],[BEGINNING BALANCE]]*(InterestRate/PaymentsPerYear),"")</f>
        <v/>
      </c>
      <c r="I368" s="101" t="str">
        <f>IF(tblLoan[[#This Row],[PMT NO]]&lt;&gt;"",IF(tblLoan[[#This Row],[SCHEDULED PAYMENT]]+tblLoan[[#This Row],[EXTRA PAYMENT]]&lt;=tblLoan[[#This Row],[BEGINNING BALANCE]],tblLoan[[#This Row],[BEGINNING BALANCE]]-tblLoan[[#This Row],[PRINCIPAL]],0),"")</f>
        <v/>
      </c>
      <c r="J368" s="101" t="str">
        <f>IF(tblLoan[[#This Row],[PMT NO]]&lt;&gt;"",SUM(INDEX(tblLoan[INTEREST],1,1):tblLoan[[#This Row],[INTEREST]]),"")</f>
        <v/>
      </c>
    </row>
    <row r="369" spans="1:10" x14ac:dyDescent="0.2">
      <c r="A369" s="97" t="str">
        <f>IF(LoanIsGood,IF(ROW()-ROW(tblLoan[[#Headers],[PMT NO]])&gt;ScheduledNumberOfPayments,"",ROW()-ROW(tblLoan[[#Headers],[PMT NO]])),"")</f>
        <v/>
      </c>
      <c r="B369" s="98" t="str">
        <f>IF(tblLoan[[#This Row],[PMT NO]]&lt;&gt;"",EOMONTH(LoanStartDate,ROW(tblLoan[[#This Row],[PMT NO]])-ROW(tblLoan[[#Headers],[PMT NO]])-2)+DAY(LoanStartDate),"")</f>
        <v/>
      </c>
      <c r="C369" s="101" t="str">
        <f>IF(tblLoan[[#This Row],[PMT NO]]&lt;&gt;"",IF(ROW()-ROW(tblLoan[[#Headers],[BEGINNING BALANCE]])=1,LoanAmount,INDEX(tblLoan[ENDING BALANCE],ROW()-ROW(tblLoan[[#Headers],[BEGINNING BALANCE]])-1)),"")</f>
        <v/>
      </c>
      <c r="D369" s="101" t="str">
        <f>IF(tblLoan[[#This Row],[PMT NO]]&lt;&gt;"",ScheduledPayment,"")</f>
        <v/>
      </c>
      <c r="E369" s="101" t="str">
        <f>IF(tblLoan[[#This Row],[PMT NO]]&lt;&gt;"",IF(tblLoan[[#This Row],[SCHEDULED PAYMENT]]+ExtraPayments&lt;tblLoan[[#This Row],[BEGINNING BALANCE]],ExtraPayments,IF(tblLoan[[#This Row],[BEGINNING BALANCE]]-tblLoan[[#This Row],[SCHEDULED PAYMENT]]&gt;0,tblLoan[[#This Row],[BEGINNING BALANCE]]-tblLoan[[#This Row],[SCHEDULED PAYMENT]],0)),"")</f>
        <v/>
      </c>
      <c r="F369" s="101" t="str">
        <f>IF(tblLoan[[#This Row],[PMT NO]]&lt;&gt;"",IF(tblLoan[[#This Row],[SCHEDULED PAYMENT]]+tblLoan[[#This Row],[EXTRA PAYMENT]]&lt;=tblLoan[[#This Row],[BEGINNING BALANCE]],tblLoan[[#This Row],[SCHEDULED PAYMENT]]+tblLoan[[#This Row],[EXTRA PAYMENT]],tblLoan[[#This Row],[BEGINNING BALANCE]]),"")</f>
        <v/>
      </c>
      <c r="G369" s="101" t="str">
        <f>IF(tblLoan[[#This Row],[PMT NO]]&lt;&gt;"",tblLoan[[#This Row],[TOTAL PAYMENT]]-tblLoan[[#This Row],[INTEREST]],"")</f>
        <v/>
      </c>
      <c r="H369" s="101" t="str">
        <f>IF(tblLoan[[#This Row],[PMT NO]]&lt;&gt;"",tblLoan[[#This Row],[BEGINNING BALANCE]]*(InterestRate/PaymentsPerYear),"")</f>
        <v/>
      </c>
      <c r="I369" s="101" t="str">
        <f>IF(tblLoan[[#This Row],[PMT NO]]&lt;&gt;"",IF(tblLoan[[#This Row],[SCHEDULED PAYMENT]]+tblLoan[[#This Row],[EXTRA PAYMENT]]&lt;=tblLoan[[#This Row],[BEGINNING BALANCE]],tblLoan[[#This Row],[BEGINNING BALANCE]]-tblLoan[[#This Row],[PRINCIPAL]],0),"")</f>
        <v/>
      </c>
      <c r="J369" s="101" t="str">
        <f>IF(tblLoan[[#This Row],[PMT NO]]&lt;&gt;"",SUM(INDEX(tblLoan[INTEREST],1,1):tblLoan[[#This Row],[INTEREST]]),"")</f>
        <v/>
      </c>
    </row>
    <row r="370" spans="1:10" x14ac:dyDescent="0.2">
      <c r="A370" s="97" t="str">
        <f>IF(LoanIsGood,IF(ROW()-ROW(tblLoan[[#Headers],[PMT NO]])&gt;ScheduledNumberOfPayments,"",ROW()-ROW(tblLoan[[#Headers],[PMT NO]])),"")</f>
        <v/>
      </c>
      <c r="B370" s="98" t="str">
        <f>IF(tblLoan[[#This Row],[PMT NO]]&lt;&gt;"",EOMONTH(LoanStartDate,ROW(tblLoan[[#This Row],[PMT NO]])-ROW(tblLoan[[#Headers],[PMT NO]])-2)+DAY(LoanStartDate),"")</f>
        <v/>
      </c>
      <c r="C370" s="101" t="str">
        <f>IF(tblLoan[[#This Row],[PMT NO]]&lt;&gt;"",IF(ROW()-ROW(tblLoan[[#Headers],[BEGINNING BALANCE]])=1,LoanAmount,INDEX(tblLoan[ENDING BALANCE],ROW()-ROW(tblLoan[[#Headers],[BEGINNING BALANCE]])-1)),"")</f>
        <v/>
      </c>
      <c r="D370" s="101" t="str">
        <f>IF(tblLoan[[#This Row],[PMT NO]]&lt;&gt;"",ScheduledPayment,"")</f>
        <v/>
      </c>
      <c r="E370" s="101" t="str">
        <f>IF(tblLoan[[#This Row],[PMT NO]]&lt;&gt;"",IF(tblLoan[[#This Row],[SCHEDULED PAYMENT]]+ExtraPayments&lt;tblLoan[[#This Row],[BEGINNING BALANCE]],ExtraPayments,IF(tblLoan[[#This Row],[BEGINNING BALANCE]]-tblLoan[[#This Row],[SCHEDULED PAYMENT]]&gt;0,tblLoan[[#This Row],[BEGINNING BALANCE]]-tblLoan[[#This Row],[SCHEDULED PAYMENT]],0)),"")</f>
        <v/>
      </c>
      <c r="F370" s="101" t="str">
        <f>IF(tblLoan[[#This Row],[PMT NO]]&lt;&gt;"",IF(tblLoan[[#This Row],[SCHEDULED PAYMENT]]+tblLoan[[#This Row],[EXTRA PAYMENT]]&lt;=tblLoan[[#This Row],[BEGINNING BALANCE]],tblLoan[[#This Row],[SCHEDULED PAYMENT]]+tblLoan[[#This Row],[EXTRA PAYMENT]],tblLoan[[#This Row],[BEGINNING BALANCE]]),"")</f>
        <v/>
      </c>
      <c r="G370" s="101" t="str">
        <f>IF(tblLoan[[#This Row],[PMT NO]]&lt;&gt;"",tblLoan[[#This Row],[TOTAL PAYMENT]]-tblLoan[[#This Row],[INTEREST]],"")</f>
        <v/>
      </c>
      <c r="H370" s="101" t="str">
        <f>IF(tblLoan[[#This Row],[PMT NO]]&lt;&gt;"",tblLoan[[#This Row],[BEGINNING BALANCE]]*(InterestRate/PaymentsPerYear),"")</f>
        <v/>
      </c>
      <c r="I370" s="101" t="str">
        <f>IF(tblLoan[[#This Row],[PMT NO]]&lt;&gt;"",IF(tblLoan[[#This Row],[SCHEDULED PAYMENT]]+tblLoan[[#This Row],[EXTRA PAYMENT]]&lt;=tblLoan[[#This Row],[BEGINNING BALANCE]],tblLoan[[#This Row],[BEGINNING BALANCE]]-tblLoan[[#This Row],[PRINCIPAL]],0),"")</f>
        <v/>
      </c>
      <c r="J370" s="101" t="str">
        <f>IF(tblLoan[[#This Row],[PMT NO]]&lt;&gt;"",SUM(INDEX(tblLoan[INTEREST],1,1):tblLoan[[#This Row],[INTEREST]]),"")</f>
        <v/>
      </c>
    </row>
    <row r="371" spans="1:10" x14ac:dyDescent="0.2">
      <c r="A371" s="97" t="str">
        <f>IF(LoanIsGood,IF(ROW()-ROW(tblLoan[[#Headers],[PMT NO]])&gt;ScheduledNumberOfPayments,"",ROW()-ROW(tblLoan[[#Headers],[PMT NO]])),"")</f>
        <v/>
      </c>
      <c r="B371" s="98" t="str">
        <f>IF(tblLoan[[#This Row],[PMT NO]]&lt;&gt;"",EOMONTH(LoanStartDate,ROW(tblLoan[[#This Row],[PMT NO]])-ROW(tblLoan[[#Headers],[PMT NO]])-2)+DAY(LoanStartDate),"")</f>
        <v/>
      </c>
      <c r="C371" s="101" t="str">
        <f>IF(tblLoan[[#This Row],[PMT NO]]&lt;&gt;"",IF(ROW()-ROW(tblLoan[[#Headers],[BEGINNING BALANCE]])=1,LoanAmount,INDEX(tblLoan[ENDING BALANCE],ROW()-ROW(tblLoan[[#Headers],[BEGINNING BALANCE]])-1)),"")</f>
        <v/>
      </c>
      <c r="D371" s="101" t="str">
        <f>IF(tblLoan[[#This Row],[PMT NO]]&lt;&gt;"",ScheduledPayment,"")</f>
        <v/>
      </c>
      <c r="E371" s="101" t="str">
        <f>IF(tblLoan[[#This Row],[PMT NO]]&lt;&gt;"",IF(tblLoan[[#This Row],[SCHEDULED PAYMENT]]+ExtraPayments&lt;tblLoan[[#This Row],[BEGINNING BALANCE]],ExtraPayments,IF(tblLoan[[#This Row],[BEGINNING BALANCE]]-tblLoan[[#This Row],[SCHEDULED PAYMENT]]&gt;0,tblLoan[[#This Row],[BEGINNING BALANCE]]-tblLoan[[#This Row],[SCHEDULED PAYMENT]],0)),"")</f>
        <v/>
      </c>
      <c r="F371" s="101" t="str">
        <f>IF(tblLoan[[#This Row],[PMT NO]]&lt;&gt;"",IF(tblLoan[[#This Row],[SCHEDULED PAYMENT]]+tblLoan[[#This Row],[EXTRA PAYMENT]]&lt;=tblLoan[[#This Row],[BEGINNING BALANCE]],tblLoan[[#This Row],[SCHEDULED PAYMENT]]+tblLoan[[#This Row],[EXTRA PAYMENT]],tblLoan[[#This Row],[BEGINNING BALANCE]]),"")</f>
        <v/>
      </c>
      <c r="G371" s="101" t="str">
        <f>IF(tblLoan[[#This Row],[PMT NO]]&lt;&gt;"",tblLoan[[#This Row],[TOTAL PAYMENT]]-tblLoan[[#This Row],[INTEREST]],"")</f>
        <v/>
      </c>
      <c r="H371" s="101" t="str">
        <f>IF(tblLoan[[#This Row],[PMT NO]]&lt;&gt;"",tblLoan[[#This Row],[BEGINNING BALANCE]]*(InterestRate/PaymentsPerYear),"")</f>
        <v/>
      </c>
      <c r="I371" s="101" t="str">
        <f>IF(tblLoan[[#This Row],[PMT NO]]&lt;&gt;"",IF(tblLoan[[#This Row],[SCHEDULED PAYMENT]]+tblLoan[[#This Row],[EXTRA PAYMENT]]&lt;=tblLoan[[#This Row],[BEGINNING BALANCE]],tblLoan[[#This Row],[BEGINNING BALANCE]]-tblLoan[[#This Row],[PRINCIPAL]],0),"")</f>
        <v/>
      </c>
      <c r="J371" s="101" t="str">
        <f>IF(tblLoan[[#This Row],[PMT NO]]&lt;&gt;"",SUM(INDEX(tblLoan[INTEREST],1,1):tblLoan[[#This Row],[INTEREST]]),"")</f>
        <v/>
      </c>
    </row>
    <row r="372" spans="1:10" x14ac:dyDescent="0.2">
      <c r="A372" s="97" t="str">
        <f>IF(LoanIsGood,IF(ROW()-ROW(tblLoan[[#Headers],[PMT NO]])&gt;ScheduledNumberOfPayments,"",ROW()-ROW(tblLoan[[#Headers],[PMT NO]])),"")</f>
        <v/>
      </c>
      <c r="B372" s="98" t="str">
        <f>IF(tblLoan[[#This Row],[PMT NO]]&lt;&gt;"",EOMONTH(LoanStartDate,ROW(tblLoan[[#This Row],[PMT NO]])-ROW(tblLoan[[#Headers],[PMT NO]])-2)+DAY(LoanStartDate),"")</f>
        <v/>
      </c>
      <c r="C372" s="101" t="str">
        <f>IF(tblLoan[[#This Row],[PMT NO]]&lt;&gt;"",IF(ROW()-ROW(tblLoan[[#Headers],[BEGINNING BALANCE]])=1,LoanAmount,INDEX(tblLoan[ENDING BALANCE],ROW()-ROW(tblLoan[[#Headers],[BEGINNING BALANCE]])-1)),"")</f>
        <v/>
      </c>
      <c r="D372" s="101" t="str">
        <f>IF(tblLoan[[#This Row],[PMT NO]]&lt;&gt;"",ScheduledPayment,"")</f>
        <v/>
      </c>
      <c r="E372" s="101" t="str">
        <f>IF(tblLoan[[#This Row],[PMT NO]]&lt;&gt;"",IF(tblLoan[[#This Row],[SCHEDULED PAYMENT]]+ExtraPayments&lt;tblLoan[[#This Row],[BEGINNING BALANCE]],ExtraPayments,IF(tblLoan[[#This Row],[BEGINNING BALANCE]]-tblLoan[[#This Row],[SCHEDULED PAYMENT]]&gt;0,tblLoan[[#This Row],[BEGINNING BALANCE]]-tblLoan[[#This Row],[SCHEDULED PAYMENT]],0)),"")</f>
        <v/>
      </c>
      <c r="F372" s="101" t="str">
        <f>IF(tblLoan[[#This Row],[PMT NO]]&lt;&gt;"",IF(tblLoan[[#This Row],[SCHEDULED PAYMENT]]+tblLoan[[#This Row],[EXTRA PAYMENT]]&lt;=tblLoan[[#This Row],[BEGINNING BALANCE]],tblLoan[[#This Row],[SCHEDULED PAYMENT]]+tblLoan[[#This Row],[EXTRA PAYMENT]],tblLoan[[#This Row],[BEGINNING BALANCE]]),"")</f>
        <v/>
      </c>
      <c r="G372" s="101" t="str">
        <f>IF(tblLoan[[#This Row],[PMT NO]]&lt;&gt;"",tblLoan[[#This Row],[TOTAL PAYMENT]]-tblLoan[[#This Row],[INTEREST]],"")</f>
        <v/>
      </c>
      <c r="H372" s="101" t="str">
        <f>IF(tblLoan[[#This Row],[PMT NO]]&lt;&gt;"",tblLoan[[#This Row],[BEGINNING BALANCE]]*(InterestRate/PaymentsPerYear),"")</f>
        <v/>
      </c>
      <c r="I372" s="101" t="str">
        <f>IF(tblLoan[[#This Row],[PMT NO]]&lt;&gt;"",IF(tblLoan[[#This Row],[SCHEDULED PAYMENT]]+tblLoan[[#This Row],[EXTRA PAYMENT]]&lt;=tblLoan[[#This Row],[BEGINNING BALANCE]],tblLoan[[#This Row],[BEGINNING BALANCE]]-tblLoan[[#This Row],[PRINCIPAL]],0),"")</f>
        <v/>
      </c>
      <c r="J372" s="101" t="str">
        <f>IF(tblLoan[[#This Row],[PMT NO]]&lt;&gt;"",SUM(INDEX(tblLoan[INTEREST],1,1):tblLoan[[#This Row],[INTEREST]]),"")</f>
        <v/>
      </c>
    </row>
  </sheetData>
  <mergeCells count="1">
    <mergeCell ref="H10:I10"/>
  </mergeCells>
  <conditionalFormatting sqref="A13:J372">
    <cfRule type="expression" dxfId="38" priority="1">
      <formula>($A13="")+(($C13=0)*($E13=0))</formula>
    </cfRule>
  </conditionalFormatting>
  <printOptions horizontalCentered="1"/>
  <pageMargins left="0.4" right="0.4" top="0.4" bottom="0.5" header="0.3" footer="0.3"/>
  <pageSetup orientation="landscape"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sheetPr>
  <dimension ref="A1:J372"/>
  <sheetViews>
    <sheetView showGridLines="0" zoomScaleNormal="100" workbookViewId="0">
      <pane ySplit="12" topLeftCell="A13" activePane="bottomLeft" state="frozen"/>
      <selection activeCell="G29" sqref="G28:G29"/>
      <selection pane="bottomLeft" activeCell="G29" sqref="G28:G29"/>
    </sheetView>
  </sheetViews>
  <sheetFormatPr defaultColWidth="9.140625" defaultRowHeight="12.75" x14ac:dyDescent="0.2"/>
  <cols>
    <col min="1" max="1" width="5.7109375" style="87" customWidth="1"/>
    <col min="2" max="2" width="13.7109375" style="87" customWidth="1"/>
    <col min="3" max="10" width="13.5703125" style="87" customWidth="1"/>
    <col min="11" max="16384" width="9.140625" style="87"/>
  </cols>
  <sheetData>
    <row r="1" spans="1:10" ht="21.75" thickBot="1" x14ac:dyDescent="0.25">
      <c r="A1" s="88" t="s">
        <v>84</v>
      </c>
      <c r="B1" s="88"/>
      <c r="C1" s="88"/>
      <c r="D1" s="88"/>
      <c r="E1" s="88"/>
      <c r="F1" s="88"/>
      <c r="G1" s="88"/>
      <c r="H1" s="88"/>
      <c r="I1" s="88"/>
      <c r="J1" s="88"/>
    </row>
    <row r="2" spans="1:10" ht="13.5" thickTop="1" x14ac:dyDescent="0.2"/>
    <row r="3" spans="1:10" ht="13.5" thickBot="1" x14ac:dyDescent="0.25">
      <c r="B3" s="89" t="s">
        <v>85</v>
      </c>
      <c r="C3" s="89"/>
      <c r="D3" s="89"/>
      <c r="G3" s="89" t="s">
        <v>86</v>
      </c>
      <c r="H3" s="89"/>
      <c r="I3" s="89"/>
    </row>
    <row r="4" spans="1:10" x14ac:dyDescent="0.2">
      <c r="B4" s="96" t="s">
        <v>87</v>
      </c>
      <c r="C4" s="96"/>
      <c r="D4" s="91">
        <v>20000</v>
      </c>
      <c r="G4" s="96" t="s">
        <v>88</v>
      </c>
      <c r="H4" s="96"/>
      <c r="I4" s="91">
        <f>IF(LoanIsGood,-PMT(InterestRate/PaymentsPerYear,ScheduledNumberOfPayments,LoanAmount),"")</f>
        <v>599.41794209330953</v>
      </c>
    </row>
    <row r="5" spans="1:10" x14ac:dyDescent="0.2">
      <c r="B5" s="96" t="s">
        <v>89</v>
      </c>
      <c r="C5" s="96"/>
      <c r="D5" s="92">
        <v>0.05</v>
      </c>
      <c r="G5" s="96" t="s">
        <v>90</v>
      </c>
      <c r="H5" s="96"/>
      <c r="I5" s="93">
        <f>IF(LoanIsGood,LoanPeriod*PaymentsPerYear,"")</f>
        <v>36</v>
      </c>
    </row>
    <row r="6" spans="1:10" x14ac:dyDescent="0.2">
      <c r="B6" s="96" t="s">
        <v>91</v>
      </c>
      <c r="C6" s="96"/>
      <c r="D6" s="93">
        <v>3</v>
      </c>
      <c r="G6" s="96" t="s">
        <v>92</v>
      </c>
      <c r="H6" s="96"/>
      <c r="I6" s="93">
        <f>IF(LoanIsGood,COUNT(tblLoan3[TOTAL PAYMENT]),"")</f>
        <v>36</v>
      </c>
    </row>
    <row r="7" spans="1:10" x14ac:dyDescent="0.2">
      <c r="B7" s="96" t="s">
        <v>93</v>
      </c>
      <c r="C7" s="96"/>
      <c r="D7" s="93">
        <v>12</v>
      </c>
      <c r="G7" s="96" t="s">
        <v>94</v>
      </c>
      <c r="H7" s="96"/>
      <c r="I7" s="91">
        <v>17300</v>
      </c>
    </row>
    <row r="8" spans="1:10" x14ac:dyDescent="0.2">
      <c r="B8" s="96" t="s">
        <v>95</v>
      </c>
      <c r="C8" s="96"/>
      <c r="D8" s="94">
        <v>42370</v>
      </c>
      <c r="G8" s="96" t="s">
        <v>96</v>
      </c>
      <c r="H8" s="96"/>
      <c r="I8" s="91">
        <v>248196.12386173042</v>
      </c>
    </row>
    <row r="10" spans="1:10" x14ac:dyDescent="0.2">
      <c r="B10" s="96" t="s">
        <v>97</v>
      </c>
      <c r="C10" s="96"/>
      <c r="D10" s="95">
        <v>0</v>
      </c>
      <c r="G10" s="90" t="s">
        <v>98</v>
      </c>
      <c r="H10" s="111" t="s">
        <v>114</v>
      </c>
      <c r="I10" s="111"/>
    </row>
    <row r="12" spans="1:10" ht="25.5" x14ac:dyDescent="0.2">
      <c r="A12" s="99" t="s">
        <v>99</v>
      </c>
      <c r="B12" s="99" t="s">
        <v>100</v>
      </c>
      <c r="C12" s="100" t="s">
        <v>101</v>
      </c>
      <c r="D12" s="100" t="s">
        <v>102</v>
      </c>
      <c r="E12" s="100" t="s">
        <v>103</v>
      </c>
      <c r="F12" s="100" t="s">
        <v>104</v>
      </c>
      <c r="G12" s="100" t="s">
        <v>105</v>
      </c>
      <c r="H12" s="100" t="s">
        <v>106</v>
      </c>
      <c r="I12" s="100" t="s">
        <v>107</v>
      </c>
      <c r="J12" s="100" t="s">
        <v>108</v>
      </c>
    </row>
    <row r="13" spans="1:10" x14ac:dyDescent="0.2">
      <c r="A13" s="97">
        <f>IF(LoanIsGood,IF(ROW()-ROW(tblLoan3[[#Headers],[PMT NO]])&gt;ScheduledNumberOfPayments,"",ROW()-ROW(tblLoan3[[#Headers],[PMT NO]])),"")</f>
        <v>1</v>
      </c>
      <c r="B13" s="98">
        <f>IF(tblLoan3[[#This Row],[PMT NO]]&lt;&gt;"",EOMONTH(LoanStartDate,ROW(tblLoan3[[#This Row],[PMT NO]])-ROW(tblLoan3[[#Headers],[PMT NO]])-2)+DAY(LoanStartDate),"")</f>
        <v>42370</v>
      </c>
      <c r="C13" s="101">
        <f>IF(tblLoan3[[#This Row],[PMT NO]]&lt;&gt;"",IF(ROW()-ROW(tblLoan3[[#Headers],[BEGINNING BALANCE]])=1,LoanAmount,INDEX(tblLoan3[ENDING BALANCE],ROW()-ROW(tblLoan3[[#Headers],[BEGINNING BALANCE]])-1)),"")</f>
        <v>20000</v>
      </c>
      <c r="D13" s="101">
        <f>IF(tblLoan3[[#This Row],[PMT NO]]&lt;&gt;"",ScheduledPayment,"")</f>
        <v>599.41794209330953</v>
      </c>
      <c r="E13"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13" s="101">
        <f>IF(tblLoan3[[#This Row],[PMT NO]]&lt;&gt;"",IF(tblLoan3[[#This Row],[SCHEDULED PAYMENT]]+tblLoan3[[#This Row],[EXTRA PAYMENT]]&lt;=tblLoan3[[#This Row],[BEGINNING BALANCE]],tblLoan3[[#This Row],[SCHEDULED PAYMENT]]+tblLoan3[[#This Row],[EXTRA PAYMENT]],tblLoan3[[#This Row],[BEGINNING BALANCE]]),"")</f>
        <v>599.41794209330953</v>
      </c>
      <c r="G13" s="101">
        <f>IF(tblLoan3[[#This Row],[PMT NO]]&lt;&gt;"",tblLoan3[[#This Row],[TOTAL PAYMENT]]-tblLoan3[[#This Row],[INTEREST]],"")</f>
        <v>516.08460875997616</v>
      </c>
      <c r="H13" s="101">
        <f>IF(tblLoan3[[#This Row],[PMT NO]]&lt;&gt;"",tblLoan3[[#This Row],[BEGINNING BALANCE]]*(InterestRate/PaymentsPerYear),"")</f>
        <v>83.333333333333329</v>
      </c>
      <c r="I13" s="101">
        <f>IF(tblLoan3[[#This Row],[PMT NO]]&lt;&gt;"",IF(tblLoan3[[#This Row],[SCHEDULED PAYMENT]]+tblLoan3[[#This Row],[EXTRA PAYMENT]]&lt;=tblLoan3[[#This Row],[BEGINNING BALANCE]],tblLoan3[[#This Row],[BEGINNING BALANCE]]-tblLoan3[[#This Row],[PRINCIPAL]],0),"")</f>
        <v>19483.915391240025</v>
      </c>
      <c r="J13" s="101">
        <f>IF(tblLoan3[[#This Row],[PMT NO]]&lt;&gt;"",SUM(INDEX(tblLoan3[INTEREST],1,1):tblLoan3[[#This Row],[INTEREST]]),"")</f>
        <v>83.333333333333329</v>
      </c>
    </row>
    <row r="14" spans="1:10" x14ac:dyDescent="0.2">
      <c r="A14" s="97">
        <f>IF(LoanIsGood,IF(ROW()-ROW(tblLoan3[[#Headers],[PMT NO]])&gt;ScheduledNumberOfPayments,"",ROW()-ROW(tblLoan3[[#Headers],[PMT NO]])),"")</f>
        <v>2</v>
      </c>
      <c r="B14" s="98">
        <f>IF(tblLoan3[[#This Row],[PMT NO]]&lt;&gt;"",EOMONTH(LoanStartDate,ROW(tblLoan3[[#This Row],[PMT NO]])-ROW(tblLoan3[[#Headers],[PMT NO]])-2)+DAY(LoanStartDate),"")</f>
        <v>42401</v>
      </c>
      <c r="C14" s="101">
        <f>IF(tblLoan3[[#This Row],[PMT NO]]&lt;&gt;"",IF(ROW()-ROW(tblLoan3[[#Headers],[BEGINNING BALANCE]])=1,LoanAmount,INDEX(tblLoan3[ENDING BALANCE],ROW()-ROW(tblLoan3[[#Headers],[BEGINNING BALANCE]])-1)),"")</f>
        <v>19483.915391240025</v>
      </c>
      <c r="D14" s="101">
        <f>IF(tblLoan3[[#This Row],[PMT NO]]&lt;&gt;"",ScheduledPayment,"")</f>
        <v>599.41794209330953</v>
      </c>
      <c r="E14"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14" s="101">
        <f>IF(tblLoan3[[#This Row],[PMT NO]]&lt;&gt;"",IF(tblLoan3[[#This Row],[SCHEDULED PAYMENT]]+tblLoan3[[#This Row],[EXTRA PAYMENT]]&lt;=tblLoan3[[#This Row],[BEGINNING BALANCE]],tblLoan3[[#This Row],[SCHEDULED PAYMENT]]+tblLoan3[[#This Row],[EXTRA PAYMENT]],tblLoan3[[#This Row],[BEGINNING BALANCE]]),"")</f>
        <v>599.41794209330953</v>
      </c>
      <c r="G14" s="101">
        <f>IF(tblLoan3[[#This Row],[PMT NO]]&lt;&gt;"",tblLoan3[[#This Row],[TOTAL PAYMENT]]-tblLoan3[[#This Row],[INTEREST]],"")</f>
        <v>518.23496129647606</v>
      </c>
      <c r="H14" s="101">
        <f>IF(tblLoan3[[#This Row],[PMT NO]]&lt;&gt;"",tblLoan3[[#This Row],[BEGINNING BALANCE]]*(InterestRate/PaymentsPerYear),"")</f>
        <v>81.182980796833434</v>
      </c>
      <c r="I14" s="101">
        <f>IF(tblLoan3[[#This Row],[PMT NO]]&lt;&gt;"",IF(tblLoan3[[#This Row],[SCHEDULED PAYMENT]]+tblLoan3[[#This Row],[EXTRA PAYMENT]]&lt;=tblLoan3[[#This Row],[BEGINNING BALANCE]],tblLoan3[[#This Row],[BEGINNING BALANCE]]-tblLoan3[[#This Row],[PRINCIPAL]],0),"")</f>
        <v>18965.68042994355</v>
      </c>
      <c r="J14" s="101">
        <f>IF(tblLoan3[[#This Row],[PMT NO]]&lt;&gt;"",SUM(INDEX(tblLoan3[INTEREST],1,1):tblLoan3[[#This Row],[INTEREST]]),"")</f>
        <v>164.51631413016676</v>
      </c>
    </row>
    <row r="15" spans="1:10" x14ac:dyDescent="0.2">
      <c r="A15" s="97">
        <f>IF(LoanIsGood,IF(ROW()-ROW(tblLoan3[[#Headers],[PMT NO]])&gt;ScheduledNumberOfPayments,"",ROW()-ROW(tblLoan3[[#Headers],[PMT NO]])),"")</f>
        <v>3</v>
      </c>
      <c r="B15" s="98">
        <f>IF(tblLoan3[[#This Row],[PMT NO]]&lt;&gt;"",EOMONTH(LoanStartDate,ROW(tblLoan3[[#This Row],[PMT NO]])-ROW(tblLoan3[[#Headers],[PMT NO]])-2)+DAY(LoanStartDate),"")</f>
        <v>42430</v>
      </c>
      <c r="C15" s="101">
        <f>IF(tblLoan3[[#This Row],[PMT NO]]&lt;&gt;"",IF(ROW()-ROW(tblLoan3[[#Headers],[BEGINNING BALANCE]])=1,LoanAmount,INDEX(tblLoan3[ENDING BALANCE],ROW()-ROW(tblLoan3[[#Headers],[BEGINNING BALANCE]])-1)),"")</f>
        <v>18965.68042994355</v>
      </c>
      <c r="D15" s="101">
        <f>IF(tblLoan3[[#This Row],[PMT NO]]&lt;&gt;"",ScheduledPayment,"")</f>
        <v>599.41794209330953</v>
      </c>
      <c r="E15"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15" s="101">
        <f>IF(tblLoan3[[#This Row],[PMT NO]]&lt;&gt;"",IF(tblLoan3[[#This Row],[SCHEDULED PAYMENT]]+tblLoan3[[#This Row],[EXTRA PAYMENT]]&lt;=tblLoan3[[#This Row],[BEGINNING BALANCE]],tblLoan3[[#This Row],[SCHEDULED PAYMENT]]+tblLoan3[[#This Row],[EXTRA PAYMENT]],tblLoan3[[#This Row],[BEGINNING BALANCE]]),"")</f>
        <v>599.41794209330953</v>
      </c>
      <c r="G15" s="101">
        <f>IF(tblLoan3[[#This Row],[PMT NO]]&lt;&gt;"",tblLoan3[[#This Row],[TOTAL PAYMENT]]-tblLoan3[[#This Row],[INTEREST]],"")</f>
        <v>520.39427363521145</v>
      </c>
      <c r="H15" s="101">
        <f>IF(tblLoan3[[#This Row],[PMT NO]]&lt;&gt;"",tblLoan3[[#This Row],[BEGINNING BALANCE]]*(InterestRate/PaymentsPerYear),"")</f>
        <v>79.023668458098129</v>
      </c>
      <c r="I15" s="101">
        <f>IF(tblLoan3[[#This Row],[PMT NO]]&lt;&gt;"",IF(tblLoan3[[#This Row],[SCHEDULED PAYMENT]]+tblLoan3[[#This Row],[EXTRA PAYMENT]]&lt;=tblLoan3[[#This Row],[BEGINNING BALANCE]],tblLoan3[[#This Row],[BEGINNING BALANCE]]-tblLoan3[[#This Row],[PRINCIPAL]],0),"")</f>
        <v>18445.286156308339</v>
      </c>
      <c r="J15" s="101">
        <f>IF(tblLoan3[[#This Row],[PMT NO]]&lt;&gt;"",SUM(INDEX(tblLoan3[INTEREST],1,1):tblLoan3[[#This Row],[INTEREST]]),"")</f>
        <v>243.53998258826488</v>
      </c>
    </row>
    <row r="16" spans="1:10" x14ac:dyDescent="0.2">
      <c r="A16" s="97">
        <f>IF(LoanIsGood,IF(ROW()-ROW(tblLoan3[[#Headers],[PMT NO]])&gt;ScheduledNumberOfPayments,"",ROW()-ROW(tblLoan3[[#Headers],[PMT NO]])),"")</f>
        <v>4</v>
      </c>
      <c r="B16" s="98">
        <f>IF(tblLoan3[[#This Row],[PMT NO]]&lt;&gt;"",EOMONTH(LoanStartDate,ROW(tblLoan3[[#This Row],[PMT NO]])-ROW(tblLoan3[[#Headers],[PMT NO]])-2)+DAY(LoanStartDate),"")</f>
        <v>42461</v>
      </c>
      <c r="C16" s="101">
        <f>IF(tblLoan3[[#This Row],[PMT NO]]&lt;&gt;"",IF(ROW()-ROW(tblLoan3[[#Headers],[BEGINNING BALANCE]])=1,LoanAmount,INDEX(tblLoan3[ENDING BALANCE],ROW()-ROW(tblLoan3[[#Headers],[BEGINNING BALANCE]])-1)),"")</f>
        <v>18445.286156308339</v>
      </c>
      <c r="D16" s="101">
        <f>IF(tblLoan3[[#This Row],[PMT NO]]&lt;&gt;"",ScheduledPayment,"")</f>
        <v>599.41794209330953</v>
      </c>
      <c r="E16"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16" s="101">
        <f>IF(tblLoan3[[#This Row],[PMT NO]]&lt;&gt;"",IF(tblLoan3[[#This Row],[SCHEDULED PAYMENT]]+tblLoan3[[#This Row],[EXTRA PAYMENT]]&lt;=tblLoan3[[#This Row],[BEGINNING BALANCE]],tblLoan3[[#This Row],[SCHEDULED PAYMENT]]+tblLoan3[[#This Row],[EXTRA PAYMENT]],tblLoan3[[#This Row],[BEGINNING BALANCE]]),"")</f>
        <v>599.41794209330953</v>
      </c>
      <c r="G16" s="101">
        <f>IF(tblLoan3[[#This Row],[PMT NO]]&lt;&gt;"",tblLoan3[[#This Row],[TOTAL PAYMENT]]-tblLoan3[[#This Row],[INTEREST]],"")</f>
        <v>522.56258310869146</v>
      </c>
      <c r="H16" s="101">
        <f>IF(tblLoan3[[#This Row],[PMT NO]]&lt;&gt;"",tblLoan3[[#This Row],[BEGINNING BALANCE]]*(InterestRate/PaymentsPerYear),"")</f>
        <v>76.855358984618078</v>
      </c>
      <c r="I16" s="101">
        <f>IF(tblLoan3[[#This Row],[PMT NO]]&lt;&gt;"",IF(tblLoan3[[#This Row],[SCHEDULED PAYMENT]]+tblLoan3[[#This Row],[EXTRA PAYMENT]]&lt;=tblLoan3[[#This Row],[BEGINNING BALANCE]],tblLoan3[[#This Row],[BEGINNING BALANCE]]-tblLoan3[[#This Row],[PRINCIPAL]],0),"")</f>
        <v>17922.723573199648</v>
      </c>
      <c r="J16" s="101">
        <f>IF(tblLoan3[[#This Row],[PMT NO]]&lt;&gt;"",SUM(INDEX(tblLoan3[INTEREST],1,1):tblLoan3[[#This Row],[INTEREST]]),"")</f>
        <v>320.39534157288296</v>
      </c>
    </row>
    <row r="17" spans="1:10" x14ac:dyDescent="0.2">
      <c r="A17" s="97">
        <f>IF(LoanIsGood,IF(ROW()-ROW(tblLoan3[[#Headers],[PMT NO]])&gt;ScheduledNumberOfPayments,"",ROW()-ROW(tblLoan3[[#Headers],[PMT NO]])),"")</f>
        <v>5</v>
      </c>
      <c r="B17" s="98">
        <f>IF(tblLoan3[[#This Row],[PMT NO]]&lt;&gt;"",EOMONTH(LoanStartDate,ROW(tblLoan3[[#This Row],[PMT NO]])-ROW(tblLoan3[[#Headers],[PMT NO]])-2)+DAY(LoanStartDate),"")</f>
        <v>42491</v>
      </c>
      <c r="C17" s="101">
        <f>IF(tblLoan3[[#This Row],[PMT NO]]&lt;&gt;"",IF(ROW()-ROW(tblLoan3[[#Headers],[BEGINNING BALANCE]])=1,LoanAmount,INDEX(tblLoan3[ENDING BALANCE],ROW()-ROW(tblLoan3[[#Headers],[BEGINNING BALANCE]])-1)),"")</f>
        <v>17922.723573199648</v>
      </c>
      <c r="D17" s="101">
        <f>IF(tblLoan3[[#This Row],[PMT NO]]&lt;&gt;"",ScheduledPayment,"")</f>
        <v>599.41794209330953</v>
      </c>
      <c r="E17"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17" s="101">
        <f>IF(tblLoan3[[#This Row],[PMT NO]]&lt;&gt;"",IF(tblLoan3[[#This Row],[SCHEDULED PAYMENT]]+tblLoan3[[#This Row],[EXTRA PAYMENT]]&lt;=tblLoan3[[#This Row],[BEGINNING BALANCE]],tblLoan3[[#This Row],[SCHEDULED PAYMENT]]+tblLoan3[[#This Row],[EXTRA PAYMENT]],tblLoan3[[#This Row],[BEGINNING BALANCE]]),"")</f>
        <v>599.41794209330953</v>
      </c>
      <c r="G17" s="101">
        <f>IF(tblLoan3[[#This Row],[PMT NO]]&lt;&gt;"",tblLoan3[[#This Row],[TOTAL PAYMENT]]-tblLoan3[[#This Row],[INTEREST]],"")</f>
        <v>524.73992720497768</v>
      </c>
      <c r="H17" s="101">
        <f>IF(tblLoan3[[#This Row],[PMT NO]]&lt;&gt;"",tblLoan3[[#This Row],[BEGINNING BALANCE]]*(InterestRate/PaymentsPerYear),"")</f>
        <v>74.678014888331859</v>
      </c>
      <c r="I17" s="101">
        <f>IF(tblLoan3[[#This Row],[PMT NO]]&lt;&gt;"",IF(tblLoan3[[#This Row],[SCHEDULED PAYMENT]]+tblLoan3[[#This Row],[EXTRA PAYMENT]]&lt;=tblLoan3[[#This Row],[BEGINNING BALANCE]],tblLoan3[[#This Row],[BEGINNING BALANCE]]-tblLoan3[[#This Row],[PRINCIPAL]],0),"")</f>
        <v>17397.983645994671</v>
      </c>
      <c r="J17" s="101">
        <f>IF(tblLoan3[[#This Row],[PMT NO]]&lt;&gt;"",SUM(INDEX(tblLoan3[INTEREST],1,1):tblLoan3[[#This Row],[INTEREST]]),"")</f>
        <v>395.07335646121481</v>
      </c>
    </row>
    <row r="18" spans="1:10" x14ac:dyDescent="0.2">
      <c r="A18" s="97">
        <f>IF(LoanIsGood,IF(ROW()-ROW(tblLoan3[[#Headers],[PMT NO]])&gt;ScheduledNumberOfPayments,"",ROW()-ROW(tblLoan3[[#Headers],[PMT NO]])),"")</f>
        <v>6</v>
      </c>
      <c r="B18" s="98">
        <f>IF(tblLoan3[[#This Row],[PMT NO]]&lt;&gt;"",EOMONTH(LoanStartDate,ROW(tblLoan3[[#This Row],[PMT NO]])-ROW(tblLoan3[[#Headers],[PMT NO]])-2)+DAY(LoanStartDate),"")</f>
        <v>42522</v>
      </c>
      <c r="C18" s="101">
        <f>IF(tblLoan3[[#This Row],[PMT NO]]&lt;&gt;"",IF(ROW()-ROW(tblLoan3[[#Headers],[BEGINNING BALANCE]])=1,LoanAmount,INDEX(tblLoan3[ENDING BALANCE],ROW()-ROW(tblLoan3[[#Headers],[BEGINNING BALANCE]])-1)),"")</f>
        <v>17397.983645994671</v>
      </c>
      <c r="D18" s="101">
        <f>IF(tblLoan3[[#This Row],[PMT NO]]&lt;&gt;"",ScheduledPayment,"")</f>
        <v>599.41794209330953</v>
      </c>
      <c r="E18"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18" s="101">
        <f>IF(tblLoan3[[#This Row],[PMT NO]]&lt;&gt;"",IF(tblLoan3[[#This Row],[SCHEDULED PAYMENT]]+tblLoan3[[#This Row],[EXTRA PAYMENT]]&lt;=tblLoan3[[#This Row],[BEGINNING BALANCE]],tblLoan3[[#This Row],[SCHEDULED PAYMENT]]+tblLoan3[[#This Row],[EXTRA PAYMENT]],tblLoan3[[#This Row],[BEGINNING BALANCE]]),"")</f>
        <v>599.41794209330953</v>
      </c>
      <c r="G18" s="101">
        <f>IF(tblLoan3[[#This Row],[PMT NO]]&lt;&gt;"",tblLoan3[[#This Row],[TOTAL PAYMENT]]-tblLoan3[[#This Row],[INTEREST]],"")</f>
        <v>526.92634356833173</v>
      </c>
      <c r="H18" s="101">
        <f>IF(tblLoan3[[#This Row],[PMT NO]]&lt;&gt;"",tblLoan3[[#This Row],[BEGINNING BALANCE]]*(InterestRate/PaymentsPerYear),"")</f>
        <v>72.491598524977789</v>
      </c>
      <c r="I18" s="101">
        <f>IF(tblLoan3[[#This Row],[PMT NO]]&lt;&gt;"",IF(tblLoan3[[#This Row],[SCHEDULED PAYMENT]]+tblLoan3[[#This Row],[EXTRA PAYMENT]]&lt;=tblLoan3[[#This Row],[BEGINNING BALANCE]],tblLoan3[[#This Row],[BEGINNING BALANCE]]-tblLoan3[[#This Row],[PRINCIPAL]],0),"")</f>
        <v>16871.057302426339</v>
      </c>
      <c r="J18" s="101">
        <f>IF(tblLoan3[[#This Row],[PMT NO]]&lt;&gt;"",SUM(INDEX(tblLoan3[INTEREST],1,1):tblLoan3[[#This Row],[INTEREST]]),"")</f>
        <v>467.56495498619262</v>
      </c>
    </row>
    <row r="19" spans="1:10" x14ac:dyDescent="0.2">
      <c r="A19" s="97">
        <f>IF(LoanIsGood,IF(ROW()-ROW(tblLoan3[[#Headers],[PMT NO]])&gt;ScheduledNumberOfPayments,"",ROW()-ROW(tblLoan3[[#Headers],[PMT NO]])),"")</f>
        <v>7</v>
      </c>
      <c r="B19" s="98">
        <f>IF(tblLoan3[[#This Row],[PMT NO]]&lt;&gt;"",EOMONTH(LoanStartDate,ROW(tblLoan3[[#This Row],[PMT NO]])-ROW(tblLoan3[[#Headers],[PMT NO]])-2)+DAY(LoanStartDate),"")</f>
        <v>42552</v>
      </c>
      <c r="C19" s="101">
        <f>IF(tblLoan3[[#This Row],[PMT NO]]&lt;&gt;"",IF(ROW()-ROW(tblLoan3[[#Headers],[BEGINNING BALANCE]])=1,LoanAmount,INDEX(tblLoan3[ENDING BALANCE],ROW()-ROW(tblLoan3[[#Headers],[BEGINNING BALANCE]])-1)),"")</f>
        <v>16871.057302426339</v>
      </c>
      <c r="D19" s="101">
        <f>IF(tblLoan3[[#This Row],[PMT NO]]&lt;&gt;"",ScheduledPayment,"")</f>
        <v>599.41794209330953</v>
      </c>
      <c r="E19"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19" s="101">
        <f>IF(tblLoan3[[#This Row],[PMT NO]]&lt;&gt;"",IF(tblLoan3[[#This Row],[SCHEDULED PAYMENT]]+tblLoan3[[#This Row],[EXTRA PAYMENT]]&lt;=tblLoan3[[#This Row],[BEGINNING BALANCE]],tblLoan3[[#This Row],[SCHEDULED PAYMENT]]+tblLoan3[[#This Row],[EXTRA PAYMENT]],tblLoan3[[#This Row],[BEGINNING BALANCE]]),"")</f>
        <v>599.41794209330953</v>
      </c>
      <c r="G19" s="101">
        <f>IF(tblLoan3[[#This Row],[PMT NO]]&lt;&gt;"",tblLoan3[[#This Row],[TOTAL PAYMENT]]-tblLoan3[[#This Row],[INTEREST]],"")</f>
        <v>529.12186999986648</v>
      </c>
      <c r="H19" s="101">
        <f>IF(tblLoan3[[#This Row],[PMT NO]]&lt;&gt;"",tblLoan3[[#This Row],[BEGINNING BALANCE]]*(InterestRate/PaymentsPerYear),"")</f>
        <v>70.296072093443087</v>
      </c>
      <c r="I19" s="101">
        <f>IF(tblLoan3[[#This Row],[PMT NO]]&lt;&gt;"",IF(tblLoan3[[#This Row],[SCHEDULED PAYMENT]]+tblLoan3[[#This Row],[EXTRA PAYMENT]]&lt;=tblLoan3[[#This Row],[BEGINNING BALANCE]],tblLoan3[[#This Row],[BEGINNING BALANCE]]-tblLoan3[[#This Row],[PRINCIPAL]],0),"")</f>
        <v>16341.935432426473</v>
      </c>
      <c r="J19" s="101">
        <f>IF(tblLoan3[[#This Row],[PMT NO]]&lt;&gt;"",SUM(INDEX(tblLoan3[INTEREST],1,1):tblLoan3[[#This Row],[INTEREST]]),"")</f>
        <v>537.86102707963573</v>
      </c>
    </row>
    <row r="20" spans="1:10" x14ac:dyDescent="0.2">
      <c r="A20" s="97">
        <f>IF(LoanIsGood,IF(ROW()-ROW(tblLoan3[[#Headers],[PMT NO]])&gt;ScheduledNumberOfPayments,"",ROW()-ROW(tblLoan3[[#Headers],[PMT NO]])),"")</f>
        <v>8</v>
      </c>
      <c r="B20" s="98">
        <f>IF(tblLoan3[[#This Row],[PMT NO]]&lt;&gt;"",EOMONTH(LoanStartDate,ROW(tblLoan3[[#This Row],[PMT NO]])-ROW(tblLoan3[[#Headers],[PMT NO]])-2)+DAY(LoanStartDate),"")</f>
        <v>42583</v>
      </c>
      <c r="C20" s="101">
        <f>IF(tblLoan3[[#This Row],[PMT NO]]&lt;&gt;"",IF(ROW()-ROW(tblLoan3[[#Headers],[BEGINNING BALANCE]])=1,LoanAmount,INDEX(tblLoan3[ENDING BALANCE],ROW()-ROW(tblLoan3[[#Headers],[BEGINNING BALANCE]])-1)),"")</f>
        <v>16341.935432426473</v>
      </c>
      <c r="D20" s="101">
        <f>IF(tblLoan3[[#This Row],[PMT NO]]&lt;&gt;"",ScheduledPayment,"")</f>
        <v>599.41794209330953</v>
      </c>
      <c r="E20"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20" s="101">
        <f>IF(tblLoan3[[#This Row],[PMT NO]]&lt;&gt;"",IF(tblLoan3[[#This Row],[SCHEDULED PAYMENT]]+tblLoan3[[#This Row],[EXTRA PAYMENT]]&lt;=tblLoan3[[#This Row],[BEGINNING BALANCE]],tblLoan3[[#This Row],[SCHEDULED PAYMENT]]+tblLoan3[[#This Row],[EXTRA PAYMENT]],tblLoan3[[#This Row],[BEGINNING BALANCE]]),"")</f>
        <v>599.41794209330953</v>
      </c>
      <c r="G20" s="101">
        <f>IF(tblLoan3[[#This Row],[PMT NO]]&lt;&gt;"",tblLoan3[[#This Row],[TOTAL PAYMENT]]-tblLoan3[[#This Row],[INTEREST]],"")</f>
        <v>531.32654445819924</v>
      </c>
      <c r="H20" s="101">
        <f>IF(tblLoan3[[#This Row],[PMT NO]]&lt;&gt;"",tblLoan3[[#This Row],[BEGINNING BALANCE]]*(InterestRate/PaymentsPerYear),"")</f>
        <v>68.091397635110297</v>
      </c>
      <c r="I20" s="101">
        <f>IF(tblLoan3[[#This Row],[PMT NO]]&lt;&gt;"",IF(tblLoan3[[#This Row],[SCHEDULED PAYMENT]]+tblLoan3[[#This Row],[EXTRA PAYMENT]]&lt;=tblLoan3[[#This Row],[BEGINNING BALANCE]],tblLoan3[[#This Row],[BEGINNING BALANCE]]-tblLoan3[[#This Row],[PRINCIPAL]],0),"")</f>
        <v>15810.608887968274</v>
      </c>
      <c r="J20" s="101">
        <f>IF(tblLoan3[[#This Row],[PMT NO]]&lt;&gt;"",SUM(INDEX(tblLoan3[INTEREST],1,1):tblLoan3[[#This Row],[INTEREST]]),"")</f>
        <v>605.95242471474603</v>
      </c>
    </row>
    <row r="21" spans="1:10" x14ac:dyDescent="0.2">
      <c r="A21" s="97">
        <f>IF(LoanIsGood,IF(ROW()-ROW(tblLoan3[[#Headers],[PMT NO]])&gt;ScheduledNumberOfPayments,"",ROW()-ROW(tblLoan3[[#Headers],[PMT NO]])),"")</f>
        <v>9</v>
      </c>
      <c r="B21" s="98">
        <f>IF(tblLoan3[[#This Row],[PMT NO]]&lt;&gt;"",EOMONTH(LoanStartDate,ROW(tblLoan3[[#This Row],[PMT NO]])-ROW(tblLoan3[[#Headers],[PMT NO]])-2)+DAY(LoanStartDate),"")</f>
        <v>42614</v>
      </c>
      <c r="C21" s="101">
        <f>IF(tblLoan3[[#This Row],[PMT NO]]&lt;&gt;"",IF(ROW()-ROW(tblLoan3[[#Headers],[BEGINNING BALANCE]])=1,LoanAmount,INDEX(tblLoan3[ENDING BALANCE],ROW()-ROW(tblLoan3[[#Headers],[BEGINNING BALANCE]])-1)),"")</f>
        <v>15810.608887968274</v>
      </c>
      <c r="D21" s="101">
        <f>IF(tblLoan3[[#This Row],[PMT NO]]&lt;&gt;"",ScheduledPayment,"")</f>
        <v>599.41794209330953</v>
      </c>
      <c r="E21"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21" s="101">
        <f>IF(tblLoan3[[#This Row],[PMT NO]]&lt;&gt;"",IF(tblLoan3[[#This Row],[SCHEDULED PAYMENT]]+tblLoan3[[#This Row],[EXTRA PAYMENT]]&lt;=tblLoan3[[#This Row],[BEGINNING BALANCE]],tblLoan3[[#This Row],[SCHEDULED PAYMENT]]+tblLoan3[[#This Row],[EXTRA PAYMENT]],tblLoan3[[#This Row],[BEGINNING BALANCE]]),"")</f>
        <v>599.41794209330953</v>
      </c>
      <c r="G21" s="101">
        <f>IF(tblLoan3[[#This Row],[PMT NO]]&lt;&gt;"",tblLoan3[[#This Row],[TOTAL PAYMENT]]-tblLoan3[[#This Row],[INTEREST]],"")</f>
        <v>533.54040506010836</v>
      </c>
      <c r="H21" s="101">
        <f>IF(tblLoan3[[#This Row],[PMT NO]]&lt;&gt;"",tblLoan3[[#This Row],[BEGINNING BALANCE]]*(InterestRate/PaymentsPerYear),"")</f>
        <v>65.877537033201136</v>
      </c>
      <c r="I21" s="101">
        <f>IF(tblLoan3[[#This Row],[PMT NO]]&lt;&gt;"",IF(tblLoan3[[#This Row],[SCHEDULED PAYMENT]]+tblLoan3[[#This Row],[EXTRA PAYMENT]]&lt;=tblLoan3[[#This Row],[BEGINNING BALANCE]],tblLoan3[[#This Row],[BEGINNING BALANCE]]-tblLoan3[[#This Row],[PRINCIPAL]],0),"")</f>
        <v>15277.068482908166</v>
      </c>
      <c r="J21" s="101">
        <f>IF(tblLoan3[[#This Row],[PMT NO]]&lt;&gt;"",SUM(INDEX(tblLoan3[INTEREST],1,1):tblLoan3[[#This Row],[INTEREST]]),"")</f>
        <v>671.82996174794721</v>
      </c>
    </row>
    <row r="22" spans="1:10" x14ac:dyDescent="0.2">
      <c r="A22" s="97">
        <f>IF(LoanIsGood,IF(ROW()-ROW(tblLoan3[[#Headers],[PMT NO]])&gt;ScheduledNumberOfPayments,"",ROW()-ROW(tblLoan3[[#Headers],[PMT NO]])),"")</f>
        <v>10</v>
      </c>
      <c r="B22" s="98">
        <f>IF(tblLoan3[[#This Row],[PMT NO]]&lt;&gt;"",EOMONTH(LoanStartDate,ROW(tblLoan3[[#This Row],[PMT NO]])-ROW(tblLoan3[[#Headers],[PMT NO]])-2)+DAY(LoanStartDate),"")</f>
        <v>42644</v>
      </c>
      <c r="C22" s="101">
        <f>IF(tblLoan3[[#This Row],[PMT NO]]&lt;&gt;"",IF(ROW()-ROW(tblLoan3[[#Headers],[BEGINNING BALANCE]])=1,LoanAmount,INDEX(tblLoan3[ENDING BALANCE],ROW()-ROW(tblLoan3[[#Headers],[BEGINNING BALANCE]])-1)),"")</f>
        <v>15277.068482908166</v>
      </c>
      <c r="D22" s="101">
        <f>IF(tblLoan3[[#This Row],[PMT NO]]&lt;&gt;"",ScheduledPayment,"")</f>
        <v>599.41794209330953</v>
      </c>
      <c r="E22"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22" s="101">
        <f>IF(tblLoan3[[#This Row],[PMT NO]]&lt;&gt;"",IF(tblLoan3[[#This Row],[SCHEDULED PAYMENT]]+tblLoan3[[#This Row],[EXTRA PAYMENT]]&lt;=tblLoan3[[#This Row],[BEGINNING BALANCE]],tblLoan3[[#This Row],[SCHEDULED PAYMENT]]+tblLoan3[[#This Row],[EXTRA PAYMENT]],tblLoan3[[#This Row],[BEGINNING BALANCE]]),"")</f>
        <v>599.41794209330953</v>
      </c>
      <c r="G22" s="101">
        <f>IF(tblLoan3[[#This Row],[PMT NO]]&lt;&gt;"",tblLoan3[[#This Row],[TOTAL PAYMENT]]-tblLoan3[[#This Row],[INTEREST]],"")</f>
        <v>535.76349008119223</v>
      </c>
      <c r="H22" s="101">
        <f>IF(tblLoan3[[#This Row],[PMT NO]]&lt;&gt;"",tblLoan3[[#This Row],[BEGINNING BALANCE]]*(InterestRate/PaymentsPerYear),"")</f>
        <v>63.654452012117353</v>
      </c>
      <c r="I22" s="101">
        <f>IF(tblLoan3[[#This Row],[PMT NO]]&lt;&gt;"",IF(tblLoan3[[#This Row],[SCHEDULED PAYMENT]]+tblLoan3[[#This Row],[EXTRA PAYMENT]]&lt;=tblLoan3[[#This Row],[BEGINNING BALANCE]],tblLoan3[[#This Row],[BEGINNING BALANCE]]-tblLoan3[[#This Row],[PRINCIPAL]],0),"")</f>
        <v>14741.304992826974</v>
      </c>
      <c r="J22" s="101">
        <f>IF(tblLoan3[[#This Row],[PMT NO]]&lt;&gt;"",SUM(INDEX(tblLoan3[INTEREST],1,1):tblLoan3[[#This Row],[INTEREST]]),"")</f>
        <v>735.48441376006451</v>
      </c>
    </row>
    <row r="23" spans="1:10" x14ac:dyDescent="0.2">
      <c r="A23" s="97">
        <f>IF(LoanIsGood,IF(ROW()-ROW(tblLoan3[[#Headers],[PMT NO]])&gt;ScheduledNumberOfPayments,"",ROW()-ROW(tblLoan3[[#Headers],[PMT NO]])),"")</f>
        <v>11</v>
      </c>
      <c r="B23" s="98">
        <f>IF(tblLoan3[[#This Row],[PMT NO]]&lt;&gt;"",EOMONTH(LoanStartDate,ROW(tblLoan3[[#This Row],[PMT NO]])-ROW(tblLoan3[[#Headers],[PMT NO]])-2)+DAY(LoanStartDate),"")</f>
        <v>42675</v>
      </c>
      <c r="C23" s="101">
        <f>IF(tblLoan3[[#This Row],[PMT NO]]&lt;&gt;"",IF(ROW()-ROW(tblLoan3[[#Headers],[BEGINNING BALANCE]])=1,LoanAmount,INDEX(tblLoan3[ENDING BALANCE],ROW()-ROW(tblLoan3[[#Headers],[BEGINNING BALANCE]])-1)),"")</f>
        <v>14741.304992826974</v>
      </c>
      <c r="D23" s="101">
        <f>IF(tblLoan3[[#This Row],[PMT NO]]&lt;&gt;"",ScheduledPayment,"")</f>
        <v>599.41794209330953</v>
      </c>
      <c r="E23"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23" s="101">
        <f>IF(tblLoan3[[#This Row],[PMT NO]]&lt;&gt;"",IF(tblLoan3[[#This Row],[SCHEDULED PAYMENT]]+tblLoan3[[#This Row],[EXTRA PAYMENT]]&lt;=tblLoan3[[#This Row],[BEGINNING BALANCE]],tblLoan3[[#This Row],[SCHEDULED PAYMENT]]+tblLoan3[[#This Row],[EXTRA PAYMENT]],tblLoan3[[#This Row],[BEGINNING BALANCE]]),"")</f>
        <v>599.41794209330953</v>
      </c>
      <c r="G23" s="101">
        <f>IF(tblLoan3[[#This Row],[PMT NO]]&lt;&gt;"",tblLoan3[[#This Row],[TOTAL PAYMENT]]-tblLoan3[[#This Row],[INTEREST]],"")</f>
        <v>537.99583795653052</v>
      </c>
      <c r="H23" s="101">
        <f>IF(tblLoan3[[#This Row],[PMT NO]]&lt;&gt;"",tblLoan3[[#This Row],[BEGINNING BALANCE]]*(InterestRate/PaymentsPerYear),"")</f>
        <v>61.422104136779055</v>
      </c>
      <c r="I23" s="101">
        <f>IF(tblLoan3[[#This Row],[PMT NO]]&lt;&gt;"",IF(tblLoan3[[#This Row],[SCHEDULED PAYMENT]]+tblLoan3[[#This Row],[EXTRA PAYMENT]]&lt;=tblLoan3[[#This Row],[BEGINNING BALANCE]],tblLoan3[[#This Row],[BEGINNING BALANCE]]-tblLoan3[[#This Row],[PRINCIPAL]],0),"")</f>
        <v>14203.309154870443</v>
      </c>
      <c r="J23" s="101">
        <f>IF(tblLoan3[[#This Row],[PMT NO]]&lt;&gt;"",SUM(INDEX(tblLoan3[INTEREST],1,1):tblLoan3[[#This Row],[INTEREST]]),"")</f>
        <v>796.90651789684352</v>
      </c>
    </row>
    <row r="24" spans="1:10" x14ac:dyDescent="0.2">
      <c r="A24" s="97">
        <f>IF(LoanIsGood,IF(ROW()-ROW(tblLoan3[[#Headers],[PMT NO]])&gt;ScheduledNumberOfPayments,"",ROW()-ROW(tblLoan3[[#Headers],[PMT NO]])),"")</f>
        <v>12</v>
      </c>
      <c r="B24" s="98">
        <f>IF(tblLoan3[[#This Row],[PMT NO]]&lt;&gt;"",EOMONTH(LoanStartDate,ROW(tblLoan3[[#This Row],[PMT NO]])-ROW(tblLoan3[[#Headers],[PMT NO]])-2)+DAY(LoanStartDate),"")</f>
        <v>42705</v>
      </c>
      <c r="C24" s="101">
        <f>IF(tblLoan3[[#This Row],[PMT NO]]&lt;&gt;"",IF(ROW()-ROW(tblLoan3[[#Headers],[BEGINNING BALANCE]])=1,LoanAmount,INDEX(tblLoan3[ENDING BALANCE],ROW()-ROW(tblLoan3[[#Headers],[BEGINNING BALANCE]])-1)),"")</f>
        <v>14203.309154870443</v>
      </c>
      <c r="D24" s="101">
        <f>IF(tblLoan3[[#This Row],[PMT NO]]&lt;&gt;"",ScheduledPayment,"")</f>
        <v>599.41794209330953</v>
      </c>
      <c r="E24"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24" s="101">
        <f>IF(tblLoan3[[#This Row],[PMT NO]]&lt;&gt;"",IF(tblLoan3[[#This Row],[SCHEDULED PAYMENT]]+tblLoan3[[#This Row],[EXTRA PAYMENT]]&lt;=tblLoan3[[#This Row],[BEGINNING BALANCE]],tblLoan3[[#This Row],[SCHEDULED PAYMENT]]+tblLoan3[[#This Row],[EXTRA PAYMENT]],tblLoan3[[#This Row],[BEGINNING BALANCE]]),"")</f>
        <v>599.41794209330953</v>
      </c>
      <c r="G24" s="101">
        <f>IF(tblLoan3[[#This Row],[PMT NO]]&lt;&gt;"",tblLoan3[[#This Row],[TOTAL PAYMENT]]-tblLoan3[[#This Row],[INTEREST]],"")</f>
        <v>540.23748728134933</v>
      </c>
      <c r="H24" s="101">
        <f>IF(tblLoan3[[#This Row],[PMT NO]]&lt;&gt;"",tblLoan3[[#This Row],[BEGINNING BALANCE]]*(InterestRate/PaymentsPerYear),"")</f>
        <v>59.180454811960182</v>
      </c>
      <c r="I24" s="101">
        <f>IF(tblLoan3[[#This Row],[PMT NO]]&lt;&gt;"",IF(tblLoan3[[#This Row],[SCHEDULED PAYMENT]]+tblLoan3[[#This Row],[EXTRA PAYMENT]]&lt;=tblLoan3[[#This Row],[BEGINNING BALANCE]],tblLoan3[[#This Row],[BEGINNING BALANCE]]-tblLoan3[[#This Row],[PRINCIPAL]],0),"")</f>
        <v>13663.071667589094</v>
      </c>
      <c r="J24" s="101">
        <f>IF(tblLoan3[[#This Row],[PMT NO]]&lt;&gt;"",SUM(INDEX(tblLoan3[INTEREST],1,1):tblLoan3[[#This Row],[INTEREST]]),"")</f>
        <v>856.08697270880373</v>
      </c>
    </row>
    <row r="25" spans="1:10" x14ac:dyDescent="0.2">
      <c r="A25" s="97">
        <f>IF(LoanIsGood,IF(ROW()-ROW(tblLoan3[[#Headers],[PMT NO]])&gt;ScheduledNumberOfPayments,"",ROW()-ROW(tblLoan3[[#Headers],[PMT NO]])),"")</f>
        <v>13</v>
      </c>
      <c r="B25" s="98">
        <f>IF(tblLoan3[[#This Row],[PMT NO]]&lt;&gt;"",EOMONTH(LoanStartDate,ROW(tblLoan3[[#This Row],[PMT NO]])-ROW(tblLoan3[[#Headers],[PMT NO]])-2)+DAY(LoanStartDate),"")</f>
        <v>42736</v>
      </c>
      <c r="C25" s="101">
        <f>IF(tblLoan3[[#This Row],[PMT NO]]&lt;&gt;"",IF(ROW()-ROW(tblLoan3[[#Headers],[BEGINNING BALANCE]])=1,LoanAmount,INDEX(tblLoan3[ENDING BALANCE],ROW()-ROW(tblLoan3[[#Headers],[BEGINNING BALANCE]])-1)),"")</f>
        <v>13663.071667589094</v>
      </c>
      <c r="D25" s="101">
        <f>IF(tblLoan3[[#This Row],[PMT NO]]&lt;&gt;"",ScheduledPayment,"")</f>
        <v>599.41794209330953</v>
      </c>
      <c r="E25"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25" s="101">
        <f>IF(tblLoan3[[#This Row],[PMT NO]]&lt;&gt;"",IF(tblLoan3[[#This Row],[SCHEDULED PAYMENT]]+tblLoan3[[#This Row],[EXTRA PAYMENT]]&lt;=tblLoan3[[#This Row],[BEGINNING BALANCE]],tblLoan3[[#This Row],[SCHEDULED PAYMENT]]+tblLoan3[[#This Row],[EXTRA PAYMENT]],tblLoan3[[#This Row],[BEGINNING BALANCE]]),"")</f>
        <v>599.41794209330953</v>
      </c>
      <c r="G25" s="101">
        <f>IF(tblLoan3[[#This Row],[PMT NO]]&lt;&gt;"",tblLoan3[[#This Row],[TOTAL PAYMENT]]-tblLoan3[[#This Row],[INTEREST]],"")</f>
        <v>542.48847681168832</v>
      </c>
      <c r="H25" s="101">
        <f>IF(tblLoan3[[#This Row],[PMT NO]]&lt;&gt;"",tblLoan3[[#This Row],[BEGINNING BALANCE]]*(InterestRate/PaymentsPerYear),"")</f>
        <v>56.929465281621226</v>
      </c>
      <c r="I25" s="101">
        <f>IF(tblLoan3[[#This Row],[PMT NO]]&lt;&gt;"",IF(tblLoan3[[#This Row],[SCHEDULED PAYMENT]]+tblLoan3[[#This Row],[EXTRA PAYMENT]]&lt;=tblLoan3[[#This Row],[BEGINNING BALANCE]],tblLoan3[[#This Row],[BEGINNING BALANCE]]-tblLoan3[[#This Row],[PRINCIPAL]],0),"")</f>
        <v>13120.583190777406</v>
      </c>
      <c r="J25" s="101">
        <f>IF(tblLoan3[[#This Row],[PMT NO]]&lt;&gt;"",SUM(INDEX(tblLoan3[INTEREST],1,1):tblLoan3[[#This Row],[INTEREST]]),"")</f>
        <v>913.01643799042495</v>
      </c>
    </row>
    <row r="26" spans="1:10" x14ac:dyDescent="0.2">
      <c r="A26" s="97">
        <f>IF(LoanIsGood,IF(ROW()-ROW(tblLoan3[[#Headers],[PMT NO]])&gt;ScheduledNumberOfPayments,"",ROW()-ROW(tblLoan3[[#Headers],[PMT NO]])),"")</f>
        <v>14</v>
      </c>
      <c r="B26" s="98">
        <f>IF(tblLoan3[[#This Row],[PMT NO]]&lt;&gt;"",EOMONTH(LoanStartDate,ROW(tblLoan3[[#This Row],[PMT NO]])-ROW(tblLoan3[[#Headers],[PMT NO]])-2)+DAY(LoanStartDate),"")</f>
        <v>42767</v>
      </c>
      <c r="C26" s="101">
        <f>IF(tblLoan3[[#This Row],[PMT NO]]&lt;&gt;"",IF(ROW()-ROW(tblLoan3[[#Headers],[BEGINNING BALANCE]])=1,LoanAmount,INDEX(tblLoan3[ENDING BALANCE],ROW()-ROW(tblLoan3[[#Headers],[BEGINNING BALANCE]])-1)),"")</f>
        <v>13120.583190777406</v>
      </c>
      <c r="D26" s="101">
        <f>IF(tblLoan3[[#This Row],[PMT NO]]&lt;&gt;"",ScheduledPayment,"")</f>
        <v>599.41794209330953</v>
      </c>
      <c r="E26"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26" s="101">
        <f>IF(tblLoan3[[#This Row],[PMT NO]]&lt;&gt;"",IF(tblLoan3[[#This Row],[SCHEDULED PAYMENT]]+tblLoan3[[#This Row],[EXTRA PAYMENT]]&lt;=tblLoan3[[#This Row],[BEGINNING BALANCE]],tblLoan3[[#This Row],[SCHEDULED PAYMENT]]+tblLoan3[[#This Row],[EXTRA PAYMENT]],tblLoan3[[#This Row],[BEGINNING BALANCE]]),"")</f>
        <v>599.41794209330953</v>
      </c>
      <c r="G26" s="101">
        <f>IF(tblLoan3[[#This Row],[PMT NO]]&lt;&gt;"",tblLoan3[[#This Row],[TOTAL PAYMENT]]-tblLoan3[[#This Row],[INTEREST]],"")</f>
        <v>544.7488454650703</v>
      </c>
      <c r="H26" s="101">
        <f>IF(tblLoan3[[#This Row],[PMT NO]]&lt;&gt;"",tblLoan3[[#This Row],[BEGINNING BALANCE]]*(InterestRate/PaymentsPerYear),"")</f>
        <v>54.669096628239195</v>
      </c>
      <c r="I26" s="101">
        <f>IF(tblLoan3[[#This Row],[PMT NO]]&lt;&gt;"",IF(tblLoan3[[#This Row],[SCHEDULED PAYMENT]]+tblLoan3[[#This Row],[EXTRA PAYMENT]]&lt;=tblLoan3[[#This Row],[BEGINNING BALANCE]],tblLoan3[[#This Row],[BEGINNING BALANCE]]-tblLoan3[[#This Row],[PRINCIPAL]],0),"")</f>
        <v>12575.834345312336</v>
      </c>
      <c r="J26" s="101">
        <f>IF(tblLoan3[[#This Row],[PMT NO]]&lt;&gt;"",SUM(INDEX(tblLoan3[INTEREST],1,1):tblLoan3[[#This Row],[INTEREST]]),"")</f>
        <v>967.68553461866418</v>
      </c>
    </row>
    <row r="27" spans="1:10" x14ac:dyDescent="0.2">
      <c r="A27" s="97">
        <f>IF(LoanIsGood,IF(ROW()-ROW(tblLoan3[[#Headers],[PMT NO]])&gt;ScheduledNumberOfPayments,"",ROW()-ROW(tblLoan3[[#Headers],[PMT NO]])),"")</f>
        <v>15</v>
      </c>
      <c r="B27" s="98">
        <f>IF(tblLoan3[[#This Row],[PMT NO]]&lt;&gt;"",EOMONTH(LoanStartDate,ROW(tblLoan3[[#This Row],[PMT NO]])-ROW(tblLoan3[[#Headers],[PMT NO]])-2)+DAY(LoanStartDate),"")</f>
        <v>42795</v>
      </c>
      <c r="C27" s="101">
        <f>IF(tblLoan3[[#This Row],[PMT NO]]&lt;&gt;"",IF(ROW()-ROW(tblLoan3[[#Headers],[BEGINNING BALANCE]])=1,LoanAmount,INDEX(tblLoan3[ENDING BALANCE],ROW()-ROW(tblLoan3[[#Headers],[BEGINNING BALANCE]])-1)),"")</f>
        <v>12575.834345312336</v>
      </c>
      <c r="D27" s="101">
        <f>IF(tblLoan3[[#This Row],[PMT NO]]&lt;&gt;"",ScheduledPayment,"")</f>
        <v>599.41794209330953</v>
      </c>
      <c r="E27"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27" s="101">
        <f>IF(tblLoan3[[#This Row],[PMT NO]]&lt;&gt;"",IF(tblLoan3[[#This Row],[SCHEDULED PAYMENT]]+tblLoan3[[#This Row],[EXTRA PAYMENT]]&lt;=tblLoan3[[#This Row],[BEGINNING BALANCE]],tblLoan3[[#This Row],[SCHEDULED PAYMENT]]+tblLoan3[[#This Row],[EXTRA PAYMENT]],tblLoan3[[#This Row],[BEGINNING BALANCE]]),"")</f>
        <v>599.41794209330953</v>
      </c>
      <c r="G27" s="101">
        <f>IF(tblLoan3[[#This Row],[PMT NO]]&lt;&gt;"",tblLoan3[[#This Row],[TOTAL PAYMENT]]-tblLoan3[[#This Row],[INTEREST]],"")</f>
        <v>547.01863232117478</v>
      </c>
      <c r="H27" s="101">
        <f>IF(tblLoan3[[#This Row],[PMT NO]]&lt;&gt;"",tblLoan3[[#This Row],[BEGINNING BALANCE]]*(InterestRate/PaymentsPerYear),"")</f>
        <v>52.399309772134735</v>
      </c>
      <c r="I27" s="101">
        <f>IF(tblLoan3[[#This Row],[PMT NO]]&lt;&gt;"",IF(tblLoan3[[#This Row],[SCHEDULED PAYMENT]]+tblLoan3[[#This Row],[EXTRA PAYMENT]]&lt;=tblLoan3[[#This Row],[BEGINNING BALANCE]],tblLoan3[[#This Row],[BEGINNING BALANCE]]-tblLoan3[[#This Row],[PRINCIPAL]],0),"")</f>
        <v>12028.815712991161</v>
      </c>
      <c r="J27" s="101">
        <f>IF(tblLoan3[[#This Row],[PMT NO]]&lt;&gt;"",SUM(INDEX(tblLoan3[INTEREST],1,1):tblLoan3[[#This Row],[INTEREST]]),"")</f>
        <v>1020.0848443907989</v>
      </c>
    </row>
    <row r="28" spans="1:10" x14ac:dyDescent="0.2">
      <c r="A28" s="97">
        <f>IF(LoanIsGood,IF(ROW()-ROW(tblLoan3[[#Headers],[PMT NO]])&gt;ScheduledNumberOfPayments,"",ROW()-ROW(tblLoan3[[#Headers],[PMT NO]])),"")</f>
        <v>16</v>
      </c>
      <c r="B28" s="98">
        <f>IF(tblLoan3[[#This Row],[PMT NO]]&lt;&gt;"",EOMONTH(LoanStartDate,ROW(tblLoan3[[#This Row],[PMT NO]])-ROW(tblLoan3[[#Headers],[PMT NO]])-2)+DAY(LoanStartDate),"")</f>
        <v>42826</v>
      </c>
      <c r="C28" s="101">
        <f>IF(tblLoan3[[#This Row],[PMT NO]]&lt;&gt;"",IF(ROW()-ROW(tblLoan3[[#Headers],[BEGINNING BALANCE]])=1,LoanAmount,INDEX(tblLoan3[ENDING BALANCE],ROW()-ROW(tblLoan3[[#Headers],[BEGINNING BALANCE]])-1)),"")</f>
        <v>12028.815712991161</v>
      </c>
      <c r="D28" s="101">
        <f>IF(tblLoan3[[#This Row],[PMT NO]]&lt;&gt;"",ScheduledPayment,"")</f>
        <v>599.41794209330953</v>
      </c>
      <c r="E28"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28" s="101">
        <f>IF(tblLoan3[[#This Row],[PMT NO]]&lt;&gt;"",IF(tblLoan3[[#This Row],[SCHEDULED PAYMENT]]+tblLoan3[[#This Row],[EXTRA PAYMENT]]&lt;=tblLoan3[[#This Row],[BEGINNING BALANCE]],tblLoan3[[#This Row],[SCHEDULED PAYMENT]]+tblLoan3[[#This Row],[EXTRA PAYMENT]],tblLoan3[[#This Row],[BEGINNING BALANCE]]),"")</f>
        <v>599.41794209330953</v>
      </c>
      <c r="G28" s="101">
        <f>IF(tblLoan3[[#This Row],[PMT NO]]&lt;&gt;"",tblLoan3[[#This Row],[TOTAL PAYMENT]]-tblLoan3[[#This Row],[INTEREST]],"")</f>
        <v>549.29787662251306</v>
      </c>
      <c r="H28" s="101">
        <f>IF(tblLoan3[[#This Row],[PMT NO]]&lt;&gt;"",tblLoan3[[#This Row],[BEGINNING BALANCE]]*(InterestRate/PaymentsPerYear),"")</f>
        <v>50.120065470796504</v>
      </c>
      <c r="I28" s="101">
        <f>IF(tblLoan3[[#This Row],[PMT NO]]&lt;&gt;"",IF(tblLoan3[[#This Row],[SCHEDULED PAYMENT]]+tblLoan3[[#This Row],[EXTRA PAYMENT]]&lt;=tblLoan3[[#This Row],[BEGINNING BALANCE]],tblLoan3[[#This Row],[BEGINNING BALANCE]]-tblLoan3[[#This Row],[PRINCIPAL]],0),"")</f>
        <v>11479.517836368648</v>
      </c>
      <c r="J28" s="101">
        <f>IF(tblLoan3[[#This Row],[PMT NO]]&lt;&gt;"",SUM(INDEX(tblLoan3[INTEREST],1,1):tblLoan3[[#This Row],[INTEREST]]),"")</f>
        <v>1070.2049098615955</v>
      </c>
    </row>
    <row r="29" spans="1:10" x14ac:dyDescent="0.2">
      <c r="A29" s="97">
        <f>IF(LoanIsGood,IF(ROW()-ROW(tblLoan3[[#Headers],[PMT NO]])&gt;ScheduledNumberOfPayments,"",ROW()-ROW(tblLoan3[[#Headers],[PMT NO]])),"")</f>
        <v>17</v>
      </c>
      <c r="B29" s="98">
        <f>IF(tblLoan3[[#This Row],[PMT NO]]&lt;&gt;"",EOMONTH(LoanStartDate,ROW(tblLoan3[[#This Row],[PMT NO]])-ROW(tblLoan3[[#Headers],[PMT NO]])-2)+DAY(LoanStartDate),"")</f>
        <v>42856</v>
      </c>
      <c r="C29" s="101">
        <f>IF(tblLoan3[[#This Row],[PMT NO]]&lt;&gt;"",IF(ROW()-ROW(tblLoan3[[#Headers],[BEGINNING BALANCE]])=1,LoanAmount,INDEX(tblLoan3[ENDING BALANCE],ROW()-ROW(tblLoan3[[#Headers],[BEGINNING BALANCE]])-1)),"")</f>
        <v>11479.517836368648</v>
      </c>
      <c r="D29" s="101">
        <f>IF(tblLoan3[[#This Row],[PMT NO]]&lt;&gt;"",ScheduledPayment,"")</f>
        <v>599.41794209330953</v>
      </c>
      <c r="E29"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29" s="101">
        <f>IF(tblLoan3[[#This Row],[PMT NO]]&lt;&gt;"",IF(tblLoan3[[#This Row],[SCHEDULED PAYMENT]]+tblLoan3[[#This Row],[EXTRA PAYMENT]]&lt;=tblLoan3[[#This Row],[BEGINNING BALANCE]],tblLoan3[[#This Row],[SCHEDULED PAYMENT]]+tblLoan3[[#This Row],[EXTRA PAYMENT]],tblLoan3[[#This Row],[BEGINNING BALANCE]]),"")</f>
        <v>599.41794209330953</v>
      </c>
      <c r="G29" s="101">
        <f>IF(tblLoan3[[#This Row],[PMT NO]]&lt;&gt;"",tblLoan3[[#This Row],[TOTAL PAYMENT]]-tblLoan3[[#This Row],[INTEREST]],"")</f>
        <v>551.58661777510679</v>
      </c>
      <c r="H29" s="101">
        <f>IF(tblLoan3[[#This Row],[PMT NO]]&lt;&gt;"",tblLoan3[[#This Row],[BEGINNING BALANCE]]*(InterestRate/PaymentsPerYear),"")</f>
        <v>47.831324318202704</v>
      </c>
      <c r="I29" s="101">
        <f>IF(tblLoan3[[#This Row],[PMT NO]]&lt;&gt;"",IF(tblLoan3[[#This Row],[SCHEDULED PAYMENT]]+tblLoan3[[#This Row],[EXTRA PAYMENT]]&lt;=tblLoan3[[#This Row],[BEGINNING BALANCE]],tblLoan3[[#This Row],[BEGINNING BALANCE]]-tblLoan3[[#This Row],[PRINCIPAL]],0),"")</f>
        <v>10927.931218593541</v>
      </c>
      <c r="J29" s="101">
        <f>IF(tblLoan3[[#This Row],[PMT NO]]&lt;&gt;"",SUM(INDEX(tblLoan3[INTEREST],1,1):tblLoan3[[#This Row],[INTEREST]]),"")</f>
        <v>1118.0362341797982</v>
      </c>
    </row>
    <row r="30" spans="1:10" x14ac:dyDescent="0.2">
      <c r="A30" s="97">
        <f>IF(LoanIsGood,IF(ROW()-ROW(tblLoan3[[#Headers],[PMT NO]])&gt;ScheduledNumberOfPayments,"",ROW()-ROW(tblLoan3[[#Headers],[PMT NO]])),"")</f>
        <v>18</v>
      </c>
      <c r="B30" s="98">
        <f>IF(tblLoan3[[#This Row],[PMT NO]]&lt;&gt;"",EOMONTH(LoanStartDate,ROW(tblLoan3[[#This Row],[PMT NO]])-ROW(tblLoan3[[#Headers],[PMT NO]])-2)+DAY(LoanStartDate),"")</f>
        <v>42887</v>
      </c>
      <c r="C30" s="101">
        <f>IF(tblLoan3[[#This Row],[PMT NO]]&lt;&gt;"",IF(ROW()-ROW(tblLoan3[[#Headers],[BEGINNING BALANCE]])=1,LoanAmount,INDEX(tblLoan3[ENDING BALANCE],ROW()-ROW(tblLoan3[[#Headers],[BEGINNING BALANCE]])-1)),"")</f>
        <v>10927.931218593541</v>
      </c>
      <c r="D30" s="101">
        <f>IF(tblLoan3[[#This Row],[PMT NO]]&lt;&gt;"",ScheduledPayment,"")</f>
        <v>599.41794209330953</v>
      </c>
      <c r="E30"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30" s="101">
        <f>IF(tblLoan3[[#This Row],[PMT NO]]&lt;&gt;"",IF(tblLoan3[[#This Row],[SCHEDULED PAYMENT]]+tblLoan3[[#This Row],[EXTRA PAYMENT]]&lt;=tblLoan3[[#This Row],[BEGINNING BALANCE]],tblLoan3[[#This Row],[SCHEDULED PAYMENT]]+tblLoan3[[#This Row],[EXTRA PAYMENT]],tblLoan3[[#This Row],[BEGINNING BALANCE]]),"")</f>
        <v>599.41794209330953</v>
      </c>
      <c r="G30" s="101">
        <f>IF(tblLoan3[[#This Row],[PMT NO]]&lt;&gt;"",tblLoan3[[#This Row],[TOTAL PAYMENT]]-tblLoan3[[#This Row],[INTEREST]],"")</f>
        <v>553.88489534916982</v>
      </c>
      <c r="H30" s="101">
        <f>IF(tblLoan3[[#This Row],[PMT NO]]&lt;&gt;"",tblLoan3[[#This Row],[BEGINNING BALANCE]]*(InterestRate/PaymentsPerYear),"")</f>
        <v>45.533046744139753</v>
      </c>
      <c r="I30" s="101">
        <f>IF(tblLoan3[[#This Row],[PMT NO]]&lt;&gt;"",IF(tblLoan3[[#This Row],[SCHEDULED PAYMENT]]+tblLoan3[[#This Row],[EXTRA PAYMENT]]&lt;=tblLoan3[[#This Row],[BEGINNING BALANCE]],tblLoan3[[#This Row],[BEGINNING BALANCE]]-tblLoan3[[#This Row],[PRINCIPAL]],0),"")</f>
        <v>10374.046323244371</v>
      </c>
      <c r="J30" s="101">
        <f>IF(tblLoan3[[#This Row],[PMT NO]]&lt;&gt;"",SUM(INDEX(tblLoan3[INTEREST],1,1):tblLoan3[[#This Row],[INTEREST]]),"")</f>
        <v>1163.5692809239379</v>
      </c>
    </row>
    <row r="31" spans="1:10" x14ac:dyDescent="0.2">
      <c r="A31" s="97">
        <f>IF(LoanIsGood,IF(ROW()-ROW(tblLoan3[[#Headers],[PMT NO]])&gt;ScheduledNumberOfPayments,"",ROW()-ROW(tblLoan3[[#Headers],[PMT NO]])),"")</f>
        <v>19</v>
      </c>
      <c r="B31" s="98">
        <f>IF(tblLoan3[[#This Row],[PMT NO]]&lt;&gt;"",EOMONTH(LoanStartDate,ROW(tblLoan3[[#This Row],[PMT NO]])-ROW(tblLoan3[[#Headers],[PMT NO]])-2)+DAY(LoanStartDate),"")</f>
        <v>42917</v>
      </c>
      <c r="C31" s="101">
        <f>IF(tblLoan3[[#This Row],[PMT NO]]&lt;&gt;"",IF(ROW()-ROW(tblLoan3[[#Headers],[BEGINNING BALANCE]])=1,LoanAmount,INDEX(tblLoan3[ENDING BALANCE],ROW()-ROW(tblLoan3[[#Headers],[BEGINNING BALANCE]])-1)),"")</f>
        <v>10374.046323244371</v>
      </c>
      <c r="D31" s="101">
        <f>IF(tblLoan3[[#This Row],[PMT NO]]&lt;&gt;"",ScheduledPayment,"")</f>
        <v>599.41794209330953</v>
      </c>
      <c r="E31"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31" s="101">
        <f>IF(tblLoan3[[#This Row],[PMT NO]]&lt;&gt;"",IF(tblLoan3[[#This Row],[SCHEDULED PAYMENT]]+tblLoan3[[#This Row],[EXTRA PAYMENT]]&lt;=tblLoan3[[#This Row],[BEGINNING BALANCE]],tblLoan3[[#This Row],[SCHEDULED PAYMENT]]+tblLoan3[[#This Row],[EXTRA PAYMENT]],tblLoan3[[#This Row],[BEGINNING BALANCE]]),"")</f>
        <v>599.41794209330953</v>
      </c>
      <c r="G31" s="101">
        <f>IF(tblLoan3[[#This Row],[PMT NO]]&lt;&gt;"",tblLoan3[[#This Row],[TOTAL PAYMENT]]-tblLoan3[[#This Row],[INTEREST]],"")</f>
        <v>556.19274907979138</v>
      </c>
      <c r="H31" s="101">
        <f>IF(tblLoan3[[#This Row],[PMT NO]]&lt;&gt;"",tblLoan3[[#This Row],[BEGINNING BALANCE]]*(InterestRate/PaymentsPerYear),"")</f>
        <v>43.225193013518208</v>
      </c>
      <c r="I31" s="101">
        <f>IF(tblLoan3[[#This Row],[PMT NO]]&lt;&gt;"",IF(tblLoan3[[#This Row],[SCHEDULED PAYMENT]]+tblLoan3[[#This Row],[EXTRA PAYMENT]]&lt;=tblLoan3[[#This Row],[BEGINNING BALANCE]],tblLoan3[[#This Row],[BEGINNING BALANCE]]-tblLoan3[[#This Row],[PRINCIPAL]],0),"")</f>
        <v>9817.8535741645792</v>
      </c>
      <c r="J31" s="101">
        <f>IF(tblLoan3[[#This Row],[PMT NO]]&lt;&gt;"",SUM(INDEX(tblLoan3[INTEREST],1,1):tblLoan3[[#This Row],[INTEREST]]),"")</f>
        <v>1206.7944739374561</v>
      </c>
    </row>
    <row r="32" spans="1:10" x14ac:dyDescent="0.2">
      <c r="A32" s="97">
        <f>IF(LoanIsGood,IF(ROW()-ROW(tblLoan3[[#Headers],[PMT NO]])&gt;ScheduledNumberOfPayments,"",ROW()-ROW(tblLoan3[[#Headers],[PMT NO]])),"")</f>
        <v>20</v>
      </c>
      <c r="B32" s="98">
        <f>IF(tblLoan3[[#This Row],[PMT NO]]&lt;&gt;"",EOMONTH(LoanStartDate,ROW(tblLoan3[[#This Row],[PMT NO]])-ROW(tblLoan3[[#Headers],[PMT NO]])-2)+DAY(LoanStartDate),"")</f>
        <v>42948</v>
      </c>
      <c r="C32" s="101">
        <f>IF(tblLoan3[[#This Row],[PMT NO]]&lt;&gt;"",IF(ROW()-ROW(tblLoan3[[#Headers],[BEGINNING BALANCE]])=1,LoanAmount,INDEX(tblLoan3[ENDING BALANCE],ROW()-ROW(tblLoan3[[#Headers],[BEGINNING BALANCE]])-1)),"")</f>
        <v>9817.8535741645792</v>
      </c>
      <c r="D32" s="101">
        <f>IF(tblLoan3[[#This Row],[PMT NO]]&lt;&gt;"",ScheduledPayment,"")</f>
        <v>599.41794209330953</v>
      </c>
      <c r="E32"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32" s="101">
        <f>IF(tblLoan3[[#This Row],[PMT NO]]&lt;&gt;"",IF(tblLoan3[[#This Row],[SCHEDULED PAYMENT]]+tblLoan3[[#This Row],[EXTRA PAYMENT]]&lt;=tblLoan3[[#This Row],[BEGINNING BALANCE]],tblLoan3[[#This Row],[SCHEDULED PAYMENT]]+tblLoan3[[#This Row],[EXTRA PAYMENT]],tblLoan3[[#This Row],[BEGINNING BALANCE]]),"")</f>
        <v>599.41794209330953</v>
      </c>
      <c r="G32" s="101">
        <f>IF(tblLoan3[[#This Row],[PMT NO]]&lt;&gt;"",tblLoan3[[#This Row],[TOTAL PAYMENT]]-tblLoan3[[#This Row],[INTEREST]],"")</f>
        <v>558.51021886762373</v>
      </c>
      <c r="H32" s="101">
        <f>IF(tblLoan3[[#This Row],[PMT NO]]&lt;&gt;"",tblLoan3[[#This Row],[BEGINNING BALANCE]]*(InterestRate/PaymentsPerYear),"")</f>
        <v>40.907723225685743</v>
      </c>
      <c r="I32" s="101">
        <f>IF(tblLoan3[[#This Row],[PMT NO]]&lt;&gt;"",IF(tblLoan3[[#This Row],[SCHEDULED PAYMENT]]+tblLoan3[[#This Row],[EXTRA PAYMENT]]&lt;=tblLoan3[[#This Row],[BEGINNING BALANCE]],tblLoan3[[#This Row],[BEGINNING BALANCE]]-tblLoan3[[#This Row],[PRINCIPAL]],0),"")</f>
        <v>9259.3433552969545</v>
      </c>
      <c r="J32" s="101">
        <f>IF(tblLoan3[[#This Row],[PMT NO]]&lt;&gt;"",SUM(INDEX(tblLoan3[INTEREST],1,1):tblLoan3[[#This Row],[INTEREST]]),"")</f>
        <v>1247.7021971631418</v>
      </c>
    </row>
    <row r="33" spans="1:10" x14ac:dyDescent="0.2">
      <c r="A33" s="97">
        <f>IF(LoanIsGood,IF(ROW()-ROW(tblLoan3[[#Headers],[PMT NO]])&gt;ScheduledNumberOfPayments,"",ROW()-ROW(tblLoan3[[#Headers],[PMT NO]])),"")</f>
        <v>21</v>
      </c>
      <c r="B33" s="98">
        <f>IF(tblLoan3[[#This Row],[PMT NO]]&lt;&gt;"",EOMONTH(LoanStartDate,ROW(tblLoan3[[#This Row],[PMT NO]])-ROW(tblLoan3[[#Headers],[PMT NO]])-2)+DAY(LoanStartDate),"")</f>
        <v>42979</v>
      </c>
      <c r="C33" s="101">
        <f>IF(tblLoan3[[#This Row],[PMT NO]]&lt;&gt;"",IF(ROW()-ROW(tblLoan3[[#Headers],[BEGINNING BALANCE]])=1,LoanAmount,INDEX(tblLoan3[ENDING BALANCE],ROW()-ROW(tblLoan3[[#Headers],[BEGINNING BALANCE]])-1)),"")</f>
        <v>9259.3433552969545</v>
      </c>
      <c r="D33" s="101">
        <f>IF(tblLoan3[[#This Row],[PMT NO]]&lt;&gt;"",ScheduledPayment,"")</f>
        <v>599.41794209330953</v>
      </c>
      <c r="E33"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33" s="101">
        <f>IF(tblLoan3[[#This Row],[PMT NO]]&lt;&gt;"",IF(tblLoan3[[#This Row],[SCHEDULED PAYMENT]]+tblLoan3[[#This Row],[EXTRA PAYMENT]]&lt;=tblLoan3[[#This Row],[BEGINNING BALANCE]],tblLoan3[[#This Row],[SCHEDULED PAYMENT]]+tblLoan3[[#This Row],[EXTRA PAYMENT]],tblLoan3[[#This Row],[BEGINNING BALANCE]]),"")</f>
        <v>599.41794209330953</v>
      </c>
      <c r="G33" s="101">
        <f>IF(tblLoan3[[#This Row],[PMT NO]]&lt;&gt;"",tblLoan3[[#This Row],[TOTAL PAYMENT]]-tblLoan3[[#This Row],[INTEREST]],"")</f>
        <v>560.83734477957228</v>
      </c>
      <c r="H33" s="101">
        <f>IF(tblLoan3[[#This Row],[PMT NO]]&lt;&gt;"",tblLoan3[[#This Row],[BEGINNING BALANCE]]*(InterestRate/PaymentsPerYear),"")</f>
        <v>38.580597313737307</v>
      </c>
      <c r="I33" s="101">
        <f>IF(tblLoan3[[#This Row],[PMT NO]]&lt;&gt;"",IF(tblLoan3[[#This Row],[SCHEDULED PAYMENT]]+tblLoan3[[#This Row],[EXTRA PAYMENT]]&lt;=tblLoan3[[#This Row],[BEGINNING BALANCE]],tblLoan3[[#This Row],[BEGINNING BALANCE]]-tblLoan3[[#This Row],[PRINCIPAL]],0),"")</f>
        <v>8698.5060105173816</v>
      </c>
      <c r="J33" s="101">
        <f>IF(tblLoan3[[#This Row],[PMT NO]]&lt;&gt;"",SUM(INDEX(tblLoan3[INTEREST],1,1):tblLoan3[[#This Row],[INTEREST]]),"")</f>
        <v>1286.2827944768792</v>
      </c>
    </row>
    <row r="34" spans="1:10" x14ac:dyDescent="0.2">
      <c r="A34" s="97">
        <f>IF(LoanIsGood,IF(ROW()-ROW(tblLoan3[[#Headers],[PMT NO]])&gt;ScheduledNumberOfPayments,"",ROW()-ROW(tblLoan3[[#Headers],[PMT NO]])),"")</f>
        <v>22</v>
      </c>
      <c r="B34" s="98">
        <f>IF(tblLoan3[[#This Row],[PMT NO]]&lt;&gt;"",EOMONTH(LoanStartDate,ROW(tblLoan3[[#This Row],[PMT NO]])-ROW(tblLoan3[[#Headers],[PMT NO]])-2)+DAY(LoanStartDate),"")</f>
        <v>43009</v>
      </c>
      <c r="C34" s="101">
        <f>IF(tblLoan3[[#This Row],[PMT NO]]&lt;&gt;"",IF(ROW()-ROW(tblLoan3[[#Headers],[BEGINNING BALANCE]])=1,LoanAmount,INDEX(tblLoan3[ENDING BALANCE],ROW()-ROW(tblLoan3[[#Headers],[BEGINNING BALANCE]])-1)),"")</f>
        <v>8698.5060105173816</v>
      </c>
      <c r="D34" s="101">
        <f>IF(tblLoan3[[#This Row],[PMT NO]]&lt;&gt;"",ScheduledPayment,"")</f>
        <v>599.41794209330953</v>
      </c>
      <c r="E34"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34" s="101">
        <f>IF(tblLoan3[[#This Row],[PMT NO]]&lt;&gt;"",IF(tblLoan3[[#This Row],[SCHEDULED PAYMENT]]+tblLoan3[[#This Row],[EXTRA PAYMENT]]&lt;=tblLoan3[[#This Row],[BEGINNING BALANCE]],tblLoan3[[#This Row],[SCHEDULED PAYMENT]]+tblLoan3[[#This Row],[EXTRA PAYMENT]],tblLoan3[[#This Row],[BEGINNING BALANCE]]),"")</f>
        <v>599.41794209330953</v>
      </c>
      <c r="G34" s="101">
        <f>IF(tblLoan3[[#This Row],[PMT NO]]&lt;&gt;"",tblLoan3[[#This Row],[TOTAL PAYMENT]]-tblLoan3[[#This Row],[INTEREST]],"")</f>
        <v>563.1741670494871</v>
      </c>
      <c r="H34" s="101">
        <f>IF(tblLoan3[[#This Row],[PMT NO]]&lt;&gt;"",tblLoan3[[#This Row],[BEGINNING BALANCE]]*(InterestRate/PaymentsPerYear),"")</f>
        <v>36.243775043822424</v>
      </c>
      <c r="I34" s="101">
        <f>IF(tblLoan3[[#This Row],[PMT NO]]&lt;&gt;"",IF(tblLoan3[[#This Row],[SCHEDULED PAYMENT]]+tblLoan3[[#This Row],[EXTRA PAYMENT]]&lt;=tblLoan3[[#This Row],[BEGINNING BALANCE]],tblLoan3[[#This Row],[BEGINNING BALANCE]]-tblLoan3[[#This Row],[PRINCIPAL]],0),"")</f>
        <v>8135.3318434678949</v>
      </c>
      <c r="J34" s="101">
        <f>IF(tblLoan3[[#This Row],[PMT NO]]&lt;&gt;"",SUM(INDEX(tblLoan3[INTEREST],1,1):tblLoan3[[#This Row],[INTEREST]]),"")</f>
        <v>1322.5265695207015</v>
      </c>
    </row>
    <row r="35" spans="1:10" x14ac:dyDescent="0.2">
      <c r="A35" s="97">
        <f>IF(LoanIsGood,IF(ROW()-ROW(tblLoan3[[#Headers],[PMT NO]])&gt;ScheduledNumberOfPayments,"",ROW()-ROW(tblLoan3[[#Headers],[PMT NO]])),"")</f>
        <v>23</v>
      </c>
      <c r="B35" s="98">
        <f>IF(tblLoan3[[#This Row],[PMT NO]]&lt;&gt;"",EOMONTH(LoanStartDate,ROW(tblLoan3[[#This Row],[PMT NO]])-ROW(tblLoan3[[#Headers],[PMT NO]])-2)+DAY(LoanStartDate),"")</f>
        <v>43040</v>
      </c>
      <c r="C35" s="101">
        <f>IF(tblLoan3[[#This Row],[PMT NO]]&lt;&gt;"",IF(ROW()-ROW(tblLoan3[[#Headers],[BEGINNING BALANCE]])=1,LoanAmount,INDEX(tblLoan3[ENDING BALANCE],ROW()-ROW(tblLoan3[[#Headers],[BEGINNING BALANCE]])-1)),"")</f>
        <v>8135.3318434678949</v>
      </c>
      <c r="D35" s="101">
        <f>IF(tblLoan3[[#This Row],[PMT NO]]&lt;&gt;"",ScheduledPayment,"")</f>
        <v>599.41794209330953</v>
      </c>
      <c r="E35"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35" s="101">
        <f>IF(tblLoan3[[#This Row],[PMT NO]]&lt;&gt;"",IF(tblLoan3[[#This Row],[SCHEDULED PAYMENT]]+tblLoan3[[#This Row],[EXTRA PAYMENT]]&lt;=tblLoan3[[#This Row],[BEGINNING BALANCE]],tblLoan3[[#This Row],[SCHEDULED PAYMENT]]+tblLoan3[[#This Row],[EXTRA PAYMENT]],tblLoan3[[#This Row],[BEGINNING BALANCE]]),"")</f>
        <v>599.41794209330953</v>
      </c>
      <c r="G35" s="101">
        <f>IF(tblLoan3[[#This Row],[PMT NO]]&lt;&gt;"",tblLoan3[[#This Row],[TOTAL PAYMENT]]-tblLoan3[[#This Row],[INTEREST]],"")</f>
        <v>565.52072607885998</v>
      </c>
      <c r="H35" s="101">
        <f>IF(tblLoan3[[#This Row],[PMT NO]]&lt;&gt;"",tblLoan3[[#This Row],[BEGINNING BALANCE]]*(InterestRate/PaymentsPerYear),"")</f>
        <v>33.897216014449562</v>
      </c>
      <c r="I35" s="101">
        <f>IF(tblLoan3[[#This Row],[PMT NO]]&lt;&gt;"",IF(tblLoan3[[#This Row],[SCHEDULED PAYMENT]]+tblLoan3[[#This Row],[EXTRA PAYMENT]]&lt;=tblLoan3[[#This Row],[BEGINNING BALANCE]],tblLoan3[[#This Row],[BEGINNING BALANCE]]-tblLoan3[[#This Row],[PRINCIPAL]],0),"")</f>
        <v>7569.8111173890347</v>
      </c>
      <c r="J35" s="101">
        <f>IF(tblLoan3[[#This Row],[PMT NO]]&lt;&gt;"",SUM(INDEX(tblLoan3[INTEREST],1,1):tblLoan3[[#This Row],[INTEREST]]),"")</f>
        <v>1356.4237855351512</v>
      </c>
    </row>
    <row r="36" spans="1:10" x14ac:dyDescent="0.2">
      <c r="A36" s="97">
        <f>IF(LoanIsGood,IF(ROW()-ROW(tblLoan3[[#Headers],[PMT NO]])&gt;ScheduledNumberOfPayments,"",ROW()-ROW(tblLoan3[[#Headers],[PMT NO]])),"")</f>
        <v>24</v>
      </c>
      <c r="B36" s="98">
        <f>IF(tblLoan3[[#This Row],[PMT NO]]&lt;&gt;"",EOMONTH(LoanStartDate,ROW(tblLoan3[[#This Row],[PMT NO]])-ROW(tblLoan3[[#Headers],[PMT NO]])-2)+DAY(LoanStartDate),"")</f>
        <v>43070</v>
      </c>
      <c r="C36" s="101">
        <f>IF(tblLoan3[[#This Row],[PMT NO]]&lt;&gt;"",IF(ROW()-ROW(tblLoan3[[#Headers],[BEGINNING BALANCE]])=1,LoanAmount,INDEX(tblLoan3[ENDING BALANCE],ROW()-ROW(tblLoan3[[#Headers],[BEGINNING BALANCE]])-1)),"")</f>
        <v>7569.8111173890347</v>
      </c>
      <c r="D36" s="101">
        <f>IF(tblLoan3[[#This Row],[PMT NO]]&lt;&gt;"",ScheduledPayment,"")</f>
        <v>599.41794209330953</v>
      </c>
      <c r="E36"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36" s="101">
        <f>IF(tblLoan3[[#This Row],[PMT NO]]&lt;&gt;"",IF(tblLoan3[[#This Row],[SCHEDULED PAYMENT]]+tblLoan3[[#This Row],[EXTRA PAYMENT]]&lt;=tblLoan3[[#This Row],[BEGINNING BALANCE]],tblLoan3[[#This Row],[SCHEDULED PAYMENT]]+tblLoan3[[#This Row],[EXTRA PAYMENT]],tblLoan3[[#This Row],[BEGINNING BALANCE]]),"")</f>
        <v>599.41794209330953</v>
      </c>
      <c r="G36" s="101">
        <f>IF(tblLoan3[[#This Row],[PMT NO]]&lt;&gt;"",tblLoan3[[#This Row],[TOTAL PAYMENT]]-tblLoan3[[#This Row],[INTEREST]],"")</f>
        <v>567.87706243752189</v>
      </c>
      <c r="H36" s="101">
        <f>IF(tblLoan3[[#This Row],[PMT NO]]&lt;&gt;"",tblLoan3[[#This Row],[BEGINNING BALANCE]]*(InterestRate/PaymentsPerYear),"")</f>
        <v>31.540879655787645</v>
      </c>
      <c r="I36" s="101">
        <f>IF(tblLoan3[[#This Row],[PMT NO]]&lt;&gt;"",IF(tblLoan3[[#This Row],[SCHEDULED PAYMENT]]+tblLoan3[[#This Row],[EXTRA PAYMENT]]&lt;=tblLoan3[[#This Row],[BEGINNING BALANCE]],tblLoan3[[#This Row],[BEGINNING BALANCE]]-tblLoan3[[#This Row],[PRINCIPAL]],0),"")</f>
        <v>7001.9340549515127</v>
      </c>
      <c r="J36" s="101">
        <f>IF(tblLoan3[[#This Row],[PMT NO]]&lt;&gt;"",SUM(INDEX(tblLoan3[INTEREST],1,1):tblLoan3[[#This Row],[INTEREST]]),"")</f>
        <v>1387.9646651909388</v>
      </c>
    </row>
    <row r="37" spans="1:10" x14ac:dyDescent="0.2">
      <c r="A37" s="97">
        <f>IF(LoanIsGood,IF(ROW()-ROW(tblLoan3[[#Headers],[PMT NO]])&gt;ScheduledNumberOfPayments,"",ROW()-ROW(tblLoan3[[#Headers],[PMT NO]])),"")</f>
        <v>25</v>
      </c>
      <c r="B37" s="98">
        <f>IF(tblLoan3[[#This Row],[PMT NO]]&lt;&gt;"",EOMONTH(LoanStartDate,ROW(tblLoan3[[#This Row],[PMT NO]])-ROW(tblLoan3[[#Headers],[PMT NO]])-2)+DAY(LoanStartDate),"")</f>
        <v>43101</v>
      </c>
      <c r="C37" s="101">
        <f>IF(tblLoan3[[#This Row],[PMT NO]]&lt;&gt;"",IF(ROW()-ROW(tblLoan3[[#Headers],[BEGINNING BALANCE]])=1,LoanAmount,INDEX(tblLoan3[ENDING BALANCE],ROW()-ROW(tblLoan3[[#Headers],[BEGINNING BALANCE]])-1)),"")</f>
        <v>7001.9340549515127</v>
      </c>
      <c r="D37" s="101">
        <f>IF(tblLoan3[[#This Row],[PMT NO]]&lt;&gt;"",ScheduledPayment,"")</f>
        <v>599.41794209330953</v>
      </c>
      <c r="E37"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37" s="101">
        <f>IF(tblLoan3[[#This Row],[PMT NO]]&lt;&gt;"",IF(tblLoan3[[#This Row],[SCHEDULED PAYMENT]]+tblLoan3[[#This Row],[EXTRA PAYMENT]]&lt;=tblLoan3[[#This Row],[BEGINNING BALANCE]],tblLoan3[[#This Row],[SCHEDULED PAYMENT]]+tblLoan3[[#This Row],[EXTRA PAYMENT]],tblLoan3[[#This Row],[BEGINNING BALANCE]]),"")</f>
        <v>599.41794209330953</v>
      </c>
      <c r="G37" s="101">
        <f>IF(tblLoan3[[#This Row],[PMT NO]]&lt;&gt;"",tblLoan3[[#This Row],[TOTAL PAYMENT]]-tblLoan3[[#This Row],[INTEREST]],"")</f>
        <v>570.24321686434484</v>
      </c>
      <c r="H37" s="101">
        <f>IF(tblLoan3[[#This Row],[PMT NO]]&lt;&gt;"",tblLoan3[[#This Row],[BEGINNING BALANCE]]*(InterestRate/PaymentsPerYear),"")</f>
        <v>29.174725228964636</v>
      </c>
      <c r="I37" s="101">
        <f>IF(tblLoan3[[#This Row],[PMT NO]]&lt;&gt;"",IF(tblLoan3[[#This Row],[SCHEDULED PAYMENT]]+tblLoan3[[#This Row],[EXTRA PAYMENT]]&lt;=tblLoan3[[#This Row],[BEGINNING BALANCE]],tblLoan3[[#This Row],[BEGINNING BALANCE]]-tblLoan3[[#This Row],[PRINCIPAL]],0),"")</f>
        <v>6431.6908380871682</v>
      </c>
      <c r="J37" s="101">
        <f>IF(tblLoan3[[#This Row],[PMT NO]]&lt;&gt;"",SUM(INDEX(tblLoan3[INTEREST],1,1):tblLoan3[[#This Row],[INTEREST]]),"")</f>
        <v>1417.1393904199035</v>
      </c>
    </row>
    <row r="38" spans="1:10" x14ac:dyDescent="0.2">
      <c r="A38" s="97">
        <f>IF(LoanIsGood,IF(ROW()-ROW(tblLoan3[[#Headers],[PMT NO]])&gt;ScheduledNumberOfPayments,"",ROW()-ROW(tblLoan3[[#Headers],[PMT NO]])),"")</f>
        <v>26</v>
      </c>
      <c r="B38" s="98">
        <f>IF(tblLoan3[[#This Row],[PMT NO]]&lt;&gt;"",EOMONTH(LoanStartDate,ROW(tblLoan3[[#This Row],[PMT NO]])-ROW(tblLoan3[[#Headers],[PMT NO]])-2)+DAY(LoanStartDate),"")</f>
        <v>43132</v>
      </c>
      <c r="C38" s="101">
        <f>IF(tblLoan3[[#This Row],[PMT NO]]&lt;&gt;"",IF(ROW()-ROW(tblLoan3[[#Headers],[BEGINNING BALANCE]])=1,LoanAmount,INDEX(tblLoan3[ENDING BALANCE],ROW()-ROW(tblLoan3[[#Headers],[BEGINNING BALANCE]])-1)),"")</f>
        <v>6431.6908380871682</v>
      </c>
      <c r="D38" s="101">
        <f>IF(tblLoan3[[#This Row],[PMT NO]]&lt;&gt;"",ScheduledPayment,"")</f>
        <v>599.41794209330953</v>
      </c>
      <c r="E38"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38" s="101">
        <f>IF(tblLoan3[[#This Row],[PMT NO]]&lt;&gt;"",IF(tblLoan3[[#This Row],[SCHEDULED PAYMENT]]+tblLoan3[[#This Row],[EXTRA PAYMENT]]&lt;=tblLoan3[[#This Row],[BEGINNING BALANCE]],tblLoan3[[#This Row],[SCHEDULED PAYMENT]]+tblLoan3[[#This Row],[EXTRA PAYMENT]],tblLoan3[[#This Row],[BEGINNING BALANCE]]),"")</f>
        <v>599.41794209330953</v>
      </c>
      <c r="G38" s="101">
        <f>IF(tblLoan3[[#This Row],[PMT NO]]&lt;&gt;"",tblLoan3[[#This Row],[TOTAL PAYMENT]]-tblLoan3[[#This Row],[INTEREST]],"")</f>
        <v>572.61923026794636</v>
      </c>
      <c r="H38" s="101">
        <f>IF(tblLoan3[[#This Row],[PMT NO]]&lt;&gt;"",tblLoan3[[#This Row],[BEGINNING BALANCE]]*(InterestRate/PaymentsPerYear),"")</f>
        <v>26.798711825363199</v>
      </c>
      <c r="I38" s="101">
        <f>IF(tblLoan3[[#This Row],[PMT NO]]&lt;&gt;"",IF(tblLoan3[[#This Row],[SCHEDULED PAYMENT]]+tblLoan3[[#This Row],[EXTRA PAYMENT]]&lt;=tblLoan3[[#This Row],[BEGINNING BALANCE]],tblLoan3[[#This Row],[BEGINNING BALANCE]]-tblLoan3[[#This Row],[PRINCIPAL]],0),"")</f>
        <v>5859.0716078192218</v>
      </c>
      <c r="J38" s="101">
        <f>IF(tblLoan3[[#This Row],[PMT NO]]&lt;&gt;"",SUM(INDEX(tblLoan3[INTEREST],1,1):tblLoan3[[#This Row],[INTEREST]]),"")</f>
        <v>1443.9381022452667</v>
      </c>
    </row>
    <row r="39" spans="1:10" x14ac:dyDescent="0.2">
      <c r="A39" s="97">
        <f>IF(LoanIsGood,IF(ROW()-ROW(tblLoan3[[#Headers],[PMT NO]])&gt;ScheduledNumberOfPayments,"",ROW()-ROW(tblLoan3[[#Headers],[PMT NO]])),"")</f>
        <v>27</v>
      </c>
      <c r="B39" s="98">
        <f>IF(tblLoan3[[#This Row],[PMT NO]]&lt;&gt;"",EOMONTH(LoanStartDate,ROW(tblLoan3[[#This Row],[PMT NO]])-ROW(tblLoan3[[#Headers],[PMT NO]])-2)+DAY(LoanStartDate),"")</f>
        <v>43160</v>
      </c>
      <c r="C39" s="101">
        <f>IF(tblLoan3[[#This Row],[PMT NO]]&lt;&gt;"",IF(ROW()-ROW(tblLoan3[[#Headers],[BEGINNING BALANCE]])=1,LoanAmount,INDEX(tblLoan3[ENDING BALANCE],ROW()-ROW(tblLoan3[[#Headers],[BEGINNING BALANCE]])-1)),"")</f>
        <v>5859.0716078192218</v>
      </c>
      <c r="D39" s="101">
        <f>IF(tblLoan3[[#This Row],[PMT NO]]&lt;&gt;"",ScheduledPayment,"")</f>
        <v>599.41794209330953</v>
      </c>
      <c r="E39"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39" s="101">
        <f>IF(tblLoan3[[#This Row],[PMT NO]]&lt;&gt;"",IF(tblLoan3[[#This Row],[SCHEDULED PAYMENT]]+tblLoan3[[#This Row],[EXTRA PAYMENT]]&lt;=tblLoan3[[#This Row],[BEGINNING BALANCE]],tblLoan3[[#This Row],[SCHEDULED PAYMENT]]+tblLoan3[[#This Row],[EXTRA PAYMENT]],tblLoan3[[#This Row],[BEGINNING BALANCE]]),"")</f>
        <v>599.41794209330953</v>
      </c>
      <c r="G39" s="101">
        <f>IF(tblLoan3[[#This Row],[PMT NO]]&lt;&gt;"",tblLoan3[[#This Row],[TOTAL PAYMENT]]-tblLoan3[[#This Row],[INTEREST]],"")</f>
        <v>575.0051437273961</v>
      </c>
      <c r="H39" s="101">
        <f>IF(tblLoan3[[#This Row],[PMT NO]]&lt;&gt;"",tblLoan3[[#This Row],[BEGINNING BALANCE]]*(InterestRate/PaymentsPerYear),"")</f>
        <v>24.412798365913424</v>
      </c>
      <c r="I39" s="101">
        <f>IF(tblLoan3[[#This Row],[PMT NO]]&lt;&gt;"",IF(tblLoan3[[#This Row],[SCHEDULED PAYMENT]]+tblLoan3[[#This Row],[EXTRA PAYMENT]]&lt;=tblLoan3[[#This Row],[BEGINNING BALANCE]],tblLoan3[[#This Row],[BEGINNING BALANCE]]-tblLoan3[[#This Row],[PRINCIPAL]],0),"")</f>
        <v>5284.0664640918258</v>
      </c>
      <c r="J39" s="101">
        <f>IF(tblLoan3[[#This Row],[PMT NO]]&lt;&gt;"",SUM(INDEX(tblLoan3[INTEREST],1,1):tblLoan3[[#This Row],[INTEREST]]),"")</f>
        <v>1468.3509006111801</v>
      </c>
    </row>
    <row r="40" spans="1:10" x14ac:dyDescent="0.2">
      <c r="A40" s="97">
        <f>IF(LoanIsGood,IF(ROW()-ROW(tblLoan3[[#Headers],[PMT NO]])&gt;ScheduledNumberOfPayments,"",ROW()-ROW(tblLoan3[[#Headers],[PMT NO]])),"")</f>
        <v>28</v>
      </c>
      <c r="B40" s="98">
        <f>IF(tblLoan3[[#This Row],[PMT NO]]&lt;&gt;"",EOMONTH(LoanStartDate,ROW(tblLoan3[[#This Row],[PMT NO]])-ROW(tblLoan3[[#Headers],[PMT NO]])-2)+DAY(LoanStartDate),"")</f>
        <v>43191</v>
      </c>
      <c r="C40" s="101">
        <f>IF(tblLoan3[[#This Row],[PMT NO]]&lt;&gt;"",IF(ROW()-ROW(tblLoan3[[#Headers],[BEGINNING BALANCE]])=1,LoanAmount,INDEX(tblLoan3[ENDING BALANCE],ROW()-ROW(tblLoan3[[#Headers],[BEGINNING BALANCE]])-1)),"")</f>
        <v>5284.0664640918258</v>
      </c>
      <c r="D40" s="101">
        <f>IF(tblLoan3[[#This Row],[PMT NO]]&lt;&gt;"",ScheduledPayment,"")</f>
        <v>599.41794209330953</v>
      </c>
      <c r="E40"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40" s="101">
        <f>IF(tblLoan3[[#This Row],[PMT NO]]&lt;&gt;"",IF(tblLoan3[[#This Row],[SCHEDULED PAYMENT]]+tblLoan3[[#This Row],[EXTRA PAYMENT]]&lt;=tblLoan3[[#This Row],[BEGINNING BALANCE]],tblLoan3[[#This Row],[SCHEDULED PAYMENT]]+tblLoan3[[#This Row],[EXTRA PAYMENT]],tblLoan3[[#This Row],[BEGINNING BALANCE]]),"")</f>
        <v>599.41794209330953</v>
      </c>
      <c r="G40" s="101">
        <f>IF(tblLoan3[[#This Row],[PMT NO]]&lt;&gt;"",tblLoan3[[#This Row],[TOTAL PAYMENT]]-tblLoan3[[#This Row],[INTEREST]],"")</f>
        <v>577.40099849292687</v>
      </c>
      <c r="H40" s="101">
        <f>IF(tblLoan3[[#This Row],[PMT NO]]&lt;&gt;"",tblLoan3[[#This Row],[BEGINNING BALANCE]]*(InterestRate/PaymentsPerYear),"")</f>
        <v>22.016943600382607</v>
      </c>
      <c r="I40" s="101">
        <f>IF(tblLoan3[[#This Row],[PMT NO]]&lt;&gt;"",IF(tblLoan3[[#This Row],[SCHEDULED PAYMENT]]+tblLoan3[[#This Row],[EXTRA PAYMENT]]&lt;=tblLoan3[[#This Row],[BEGINNING BALANCE]],tblLoan3[[#This Row],[BEGINNING BALANCE]]-tblLoan3[[#This Row],[PRINCIPAL]],0),"")</f>
        <v>4706.6654655988987</v>
      </c>
      <c r="J40" s="101">
        <f>IF(tblLoan3[[#This Row],[PMT NO]]&lt;&gt;"",SUM(INDEX(tblLoan3[INTEREST],1,1):tblLoan3[[#This Row],[INTEREST]]),"")</f>
        <v>1490.3678442115627</v>
      </c>
    </row>
    <row r="41" spans="1:10" x14ac:dyDescent="0.2">
      <c r="A41" s="97">
        <f>IF(LoanIsGood,IF(ROW()-ROW(tblLoan3[[#Headers],[PMT NO]])&gt;ScheduledNumberOfPayments,"",ROW()-ROW(tblLoan3[[#Headers],[PMT NO]])),"")</f>
        <v>29</v>
      </c>
      <c r="B41" s="98">
        <f>IF(tblLoan3[[#This Row],[PMT NO]]&lt;&gt;"",EOMONTH(LoanStartDate,ROW(tblLoan3[[#This Row],[PMT NO]])-ROW(tblLoan3[[#Headers],[PMT NO]])-2)+DAY(LoanStartDate),"")</f>
        <v>43221</v>
      </c>
      <c r="C41" s="101">
        <f>IF(tblLoan3[[#This Row],[PMT NO]]&lt;&gt;"",IF(ROW()-ROW(tblLoan3[[#Headers],[BEGINNING BALANCE]])=1,LoanAmount,INDEX(tblLoan3[ENDING BALANCE],ROW()-ROW(tblLoan3[[#Headers],[BEGINNING BALANCE]])-1)),"")</f>
        <v>4706.6654655988987</v>
      </c>
      <c r="D41" s="101">
        <f>IF(tblLoan3[[#This Row],[PMT NO]]&lt;&gt;"",ScheduledPayment,"")</f>
        <v>599.41794209330953</v>
      </c>
      <c r="E41"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41" s="101">
        <f>IF(tblLoan3[[#This Row],[PMT NO]]&lt;&gt;"",IF(tblLoan3[[#This Row],[SCHEDULED PAYMENT]]+tblLoan3[[#This Row],[EXTRA PAYMENT]]&lt;=tblLoan3[[#This Row],[BEGINNING BALANCE]],tblLoan3[[#This Row],[SCHEDULED PAYMENT]]+tblLoan3[[#This Row],[EXTRA PAYMENT]],tblLoan3[[#This Row],[BEGINNING BALANCE]]),"")</f>
        <v>599.41794209330953</v>
      </c>
      <c r="G41" s="101">
        <f>IF(tblLoan3[[#This Row],[PMT NO]]&lt;&gt;"",tblLoan3[[#This Row],[TOTAL PAYMENT]]-tblLoan3[[#This Row],[INTEREST]],"")</f>
        <v>579.80683598664746</v>
      </c>
      <c r="H41" s="101">
        <f>IF(tblLoan3[[#This Row],[PMT NO]]&lt;&gt;"",tblLoan3[[#This Row],[BEGINNING BALANCE]]*(InterestRate/PaymentsPerYear),"")</f>
        <v>19.611106106662078</v>
      </c>
      <c r="I41" s="101">
        <f>IF(tblLoan3[[#This Row],[PMT NO]]&lt;&gt;"",IF(tblLoan3[[#This Row],[SCHEDULED PAYMENT]]+tblLoan3[[#This Row],[EXTRA PAYMENT]]&lt;=tblLoan3[[#This Row],[BEGINNING BALANCE]],tblLoan3[[#This Row],[BEGINNING BALANCE]]-tblLoan3[[#This Row],[PRINCIPAL]],0),"")</f>
        <v>4126.8586296122512</v>
      </c>
      <c r="J41" s="101">
        <f>IF(tblLoan3[[#This Row],[PMT NO]]&lt;&gt;"",SUM(INDEX(tblLoan3[INTEREST],1,1):tblLoan3[[#This Row],[INTEREST]]),"")</f>
        <v>1509.9789503182246</v>
      </c>
    </row>
    <row r="42" spans="1:10" x14ac:dyDescent="0.2">
      <c r="A42" s="97">
        <f>IF(LoanIsGood,IF(ROW()-ROW(tblLoan3[[#Headers],[PMT NO]])&gt;ScheduledNumberOfPayments,"",ROW()-ROW(tblLoan3[[#Headers],[PMT NO]])),"")</f>
        <v>30</v>
      </c>
      <c r="B42" s="98">
        <f>IF(tblLoan3[[#This Row],[PMT NO]]&lt;&gt;"",EOMONTH(LoanStartDate,ROW(tblLoan3[[#This Row],[PMT NO]])-ROW(tblLoan3[[#Headers],[PMT NO]])-2)+DAY(LoanStartDate),"")</f>
        <v>43252</v>
      </c>
      <c r="C42" s="101">
        <f>IF(tblLoan3[[#This Row],[PMT NO]]&lt;&gt;"",IF(ROW()-ROW(tblLoan3[[#Headers],[BEGINNING BALANCE]])=1,LoanAmount,INDEX(tblLoan3[ENDING BALANCE],ROW()-ROW(tblLoan3[[#Headers],[BEGINNING BALANCE]])-1)),"")</f>
        <v>4126.8586296122512</v>
      </c>
      <c r="D42" s="101">
        <f>IF(tblLoan3[[#This Row],[PMT NO]]&lt;&gt;"",ScheduledPayment,"")</f>
        <v>599.41794209330953</v>
      </c>
      <c r="E42"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42" s="101">
        <f>IF(tblLoan3[[#This Row],[PMT NO]]&lt;&gt;"",IF(tblLoan3[[#This Row],[SCHEDULED PAYMENT]]+tblLoan3[[#This Row],[EXTRA PAYMENT]]&lt;=tblLoan3[[#This Row],[BEGINNING BALANCE]],tblLoan3[[#This Row],[SCHEDULED PAYMENT]]+tblLoan3[[#This Row],[EXTRA PAYMENT]],tblLoan3[[#This Row],[BEGINNING BALANCE]]),"")</f>
        <v>599.41794209330953</v>
      </c>
      <c r="G42" s="101">
        <f>IF(tblLoan3[[#This Row],[PMT NO]]&lt;&gt;"",tblLoan3[[#This Row],[TOTAL PAYMENT]]-tblLoan3[[#This Row],[INTEREST]],"")</f>
        <v>582.22269780325848</v>
      </c>
      <c r="H42" s="101">
        <f>IF(tblLoan3[[#This Row],[PMT NO]]&lt;&gt;"",tblLoan3[[#This Row],[BEGINNING BALANCE]]*(InterestRate/PaymentsPerYear),"")</f>
        <v>17.195244290051047</v>
      </c>
      <c r="I42" s="101">
        <f>IF(tblLoan3[[#This Row],[PMT NO]]&lt;&gt;"",IF(tblLoan3[[#This Row],[SCHEDULED PAYMENT]]+tblLoan3[[#This Row],[EXTRA PAYMENT]]&lt;=tblLoan3[[#This Row],[BEGINNING BALANCE]],tblLoan3[[#This Row],[BEGINNING BALANCE]]-tblLoan3[[#This Row],[PRINCIPAL]],0),"")</f>
        <v>3544.6359318089926</v>
      </c>
      <c r="J42" s="101">
        <f>IF(tblLoan3[[#This Row],[PMT NO]]&lt;&gt;"",SUM(INDEX(tblLoan3[INTEREST],1,1):tblLoan3[[#This Row],[INTEREST]]),"")</f>
        <v>1527.1741946082757</v>
      </c>
    </row>
    <row r="43" spans="1:10" x14ac:dyDescent="0.2">
      <c r="A43" s="97">
        <f>IF(LoanIsGood,IF(ROW()-ROW(tblLoan3[[#Headers],[PMT NO]])&gt;ScheduledNumberOfPayments,"",ROW()-ROW(tblLoan3[[#Headers],[PMT NO]])),"")</f>
        <v>31</v>
      </c>
      <c r="B43" s="98">
        <f>IF(tblLoan3[[#This Row],[PMT NO]]&lt;&gt;"",EOMONTH(LoanStartDate,ROW(tblLoan3[[#This Row],[PMT NO]])-ROW(tblLoan3[[#Headers],[PMT NO]])-2)+DAY(LoanStartDate),"")</f>
        <v>43282</v>
      </c>
      <c r="C43" s="101">
        <f>IF(tblLoan3[[#This Row],[PMT NO]]&lt;&gt;"",IF(ROW()-ROW(tblLoan3[[#Headers],[BEGINNING BALANCE]])=1,LoanAmount,INDEX(tblLoan3[ENDING BALANCE],ROW()-ROW(tblLoan3[[#Headers],[BEGINNING BALANCE]])-1)),"")</f>
        <v>3544.6359318089926</v>
      </c>
      <c r="D43" s="101">
        <f>IF(tblLoan3[[#This Row],[PMT NO]]&lt;&gt;"",ScheduledPayment,"")</f>
        <v>599.41794209330953</v>
      </c>
      <c r="E43"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43" s="101">
        <f>IF(tblLoan3[[#This Row],[PMT NO]]&lt;&gt;"",IF(tblLoan3[[#This Row],[SCHEDULED PAYMENT]]+tblLoan3[[#This Row],[EXTRA PAYMENT]]&lt;=tblLoan3[[#This Row],[BEGINNING BALANCE]],tblLoan3[[#This Row],[SCHEDULED PAYMENT]]+tblLoan3[[#This Row],[EXTRA PAYMENT]],tblLoan3[[#This Row],[BEGINNING BALANCE]]),"")</f>
        <v>599.41794209330953</v>
      </c>
      <c r="G43" s="101">
        <f>IF(tblLoan3[[#This Row],[PMT NO]]&lt;&gt;"",tblLoan3[[#This Row],[TOTAL PAYMENT]]-tblLoan3[[#This Row],[INTEREST]],"")</f>
        <v>584.64862571077208</v>
      </c>
      <c r="H43" s="101">
        <f>IF(tblLoan3[[#This Row],[PMT NO]]&lt;&gt;"",tblLoan3[[#This Row],[BEGINNING BALANCE]]*(InterestRate/PaymentsPerYear),"")</f>
        <v>14.769316382537468</v>
      </c>
      <c r="I43" s="101">
        <f>IF(tblLoan3[[#This Row],[PMT NO]]&lt;&gt;"",IF(tblLoan3[[#This Row],[SCHEDULED PAYMENT]]+tblLoan3[[#This Row],[EXTRA PAYMENT]]&lt;=tblLoan3[[#This Row],[BEGINNING BALANCE]],tblLoan3[[#This Row],[BEGINNING BALANCE]]-tblLoan3[[#This Row],[PRINCIPAL]],0),"")</f>
        <v>2959.9873060982204</v>
      </c>
      <c r="J43" s="101">
        <f>IF(tblLoan3[[#This Row],[PMT NO]]&lt;&gt;"",SUM(INDEX(tblLoan3[INTEREST],1,1):tblLoan3[[#This Row],[INTEREST]]),"")</f>
        <v>1541.9435109908131</v>
      </c>
    </row>
    <row r="44" spans="1:10" x14ac:dyDescent="0.2">
      <c r="A44" s="97">
        <f>IF(LoanIsGood,IF(ROW()-ROW(tblLoan3[[#Headers],[PMT NO]])&gt;ScheduledNumberOfPayments,"",ROW()-ROW(tblLoan3[[#Headers],[PMT NO]])),"")</f>
        <v>32</v>
      </c>
      <c r="B44" s="98">
        <f>IF(tblLoan3[[#This Row],[PMT NO]]&lt;&gt;"",EOMONTH(LoanStartDate,ROW(tblLoan3[[#This Row],[PMT NO]])-ROW(tblLoan3[[#Headers],[PMT NO]])-2)+DAY(LoanStartDate),"")</f>
        <v>43313</v>
      </c>
      <c r="C44" s="101">
        <f>IF(tblLoan3[[#This Row],[PMT NO]]&lt;&gt;"",IF(ROW()-ROW(tblLoan3[[#Headers],[BEGINNING BALANCE]])=1,LoanAmount,INDEX(tblLoan3[ENDING BALANCE],ROW()-ROW(tblLoan3[[#Headers],[BEGINNING BALANCE]])-1)),"")</f>
        <v>2959.9873060982204</v>
      </c>
      <c r="D44" s="101">
        <f>IF(tblLoan3[[#This Row],[PMT NO]]&lt;&gt;"",ScheduledPayment,"")</f>
        <v>599.41794209330953</v>
      </c>
      <c r="E44"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44" s="101">
        <f>IF(tblLoan3[[#This Row],[PMT NO]]&lt;&gt;"",IF(tblLoan3[[#This Row],[SCHEDULED PAYMENT]]+tblLoan3[[#This Row],[EXTRA PAYMENT]]&lt;=tblLoan3[[#This Row],[BEGINNING BALANCE]],tblLoan3[[#This Row],[SCHEDULED PAYMENT]]+tblLoan3[[#This Row],[EXTRA PAYMENT]],tblLoan3[[#This Row],[BEGINNING BALANCE]]),"")</f>
        <v>599.41794209330953</v>
      </c>
      <c r="G44" s="101">
        <f>IF(tblLoan3[[#This Row],[PMT NO]]&lt;&gt;"",tblLoan3[[#This Row],[TOTAL PAYMENT]]-tblLoan3[[#This Row],[INTEREST]],"")</f>
        <v>587.08466165123366</v>
      </c>
      <c r="H44" s="101">
        <f>IF(tblLoan3[[#This Row],[PMT NO]]&lt;&gt;"",tblLoan3[[#This Row],[BEGINNING BALANCE]]*(InterestRate/PaymentsPerYear),"")</f>
        <v>12.333280442075917</v>
      </c>
      <c r="I44" s="101">
        <f>IF(tblLoan3[[#This Row],[PMT NO]]&lt;&gt;"",IF(tblLoan3[[#This Row],[SCHEDULED PAYMENT]]+tblLoan3[[#This Row],[EXTRA PAYMENT]]&lt;=tblLoan3[[#This Row],[BEGINNING BALANCE]],tblLoan3[[#This Row],[BEGINNING BALANCE]]-tblLoan3[[#This Row],[PRINCIPAL]],0),"")</f>
        <v>2372.9026444469869</v>
      </c>
      <c r="J44" s="101">
        <f>IF(tblLoan3[[#This Row],[PMT NO]]&lt;&gt;"",SUM(INDEX(tblLoan3[INTEREST],1,1):tblLoan3[[#This Row],[INTEREST]]),"")</f>
        <v>1554.276791432889</v>
      </c>
    </row>
    <row r="45" spans="1:10" x14ac:dyDescent="0.2">
      <c r="A45" s="97">
        <f>IF(LoanIsGood,IF(ROW()-ROW(tblLoan3[[#Headers],[PMT NO]])&gt;ScheduledNumberOfPayments,"",ROW()-ROW(tblLoan3[[#Headers],[PMT NO]])),"")</f>
        <v>33</v>
      </c>
      <c r="B45" s="98">
        <f>IF(tblLoan3[[#This Row],[PMT NO]]&lt;&gt;"",EOMONTH(LoanStartDate,ROW(tblLoan3[[#This Row],[PMT NO]])-ROW(tblLoan3[[#Headers],[PMT NO]])-2)+DAY(LoanStartDate),"")</f>
        <v>43344</v>
      </c>
      <c r="C45" s="101">
        <f>IF(tblLoan3[[#This Row],[PMT NO]]&lt;&gt;"",IF(ROW()-ROW(tblLoan3[[#Headers],[BEGINNING BALANCE]])=1,LoanAmount,INDEX(tblLoan3[ENDING BALANCE],ROW()-ROW(tblLoan3[[#Headers],[BEGINNING BALANCE]])-1)),"")</f>
        <v>2372.9026444469869</v>
      </c>
      <c r="D45" s="101">
        <f>IF(tblLoan3[[#This Row],[PMT NO]]&lt;&gt;"",ScheduledPayment,"")</f>
        <v>599.41794209330953</v>
      </c>
      <c r="E45"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45" s="101">
        <f>IF(tblLoan3[[#This Row],[PMT NO]]&lt;&gt;"",IF(tblLoan3[[#This Row],[SCHEDULED PAYMENT]]+tblLoan3[[#This Row],[EXTRA PAYMENT]]&lt;=tblLoan3[[#This Row],[BEGINNING BALANCE]],tblLoan3[[#This Row],[SCHEDULED PAYMENT]]+tblLoan3[[#This Row],[EXTRA PAYMENT]],tblLoan3[[#This Row],[BEGINNING BALANCE]]),"")</f>
        <v>599.41794209330953</v>
      </c>
      <c r="G45" s="101">
        <f>IF(tblLoan3[[#This Row],[PMT NO]]&lt;&gt;"",tblLoan3[[#This Row],[TOTAL PAYMENT]]-tblLoan3[[#This Row],[INTEREST]],"")</f>
        <v>589.53084774144713</v>
      </c>
      <c r="H45" s="101">
        <f>IF(tblLoan3[[#This Row],[PMT NO]]&lt;&gt;"",tblLoan3[[#This Row],[BEGINNING BALANCE]]*(InterestRate/PaymentsPerYear),"")</f>
        <v>9.8870943518624443</v>
      </c>
      <c r="I45" s="101">
        <f>IF(tblLoan3[[#This Row],[PMT NO]]&lt;&gt;"",IF(tblLoan3[[#This Row],[SCHEDULED PAYMENT]]+tblLoan3[[#This Row],[EXTRA PAYMENT]]&lt;=tblLoan3[[#This Row],[BEGINNING BALANCE]],tblLoan3[[#This Row],[BEGINNING BALANCE]]-tblLoan3[[#This Row],[PRINCIPAL]],0),"")</f>
        <v>1783.3717967055397</v>
      </c>
      <c r="J45" s="101">
        <f>IF(tblLoan3[[#This Row],[PMT NO]]&lt;&gt;"",SUM(INDEX(tblLoan3[INTEREST],1,1):tblLoan3[[#This Row],[INTEREST]]),"")</f>
        <v>1564.1638857847515</v>
      </c>
    </row>
    <row r="46" spans="1:10" x14ac:dyDescent="0.2">
      <c r="A46" s="97">
        <f>IF(LoanIsGood,IF(ROW()-ROW(tblLoan3[[#Headers],[PMT NO]])&gt;ScheduledNumberOfPayments,"",ROW()-ROW(tblLoan3[[#Headers],[PMT NO]])),"")</f>
        <v>34</v>
      </c>
      <c r="B46" s="98">
        <f>IF(tblLoan3[[#This Row],[PMT NO]]&lt;&gt;"",EOMONTH(LoanStartDate,ROW(tblLoan3[[#This Row],[PMT NO]])-ROW(tblLoan3[[#Headers],[PMT NO]])-2)+DAY(LoanStartDate),"")</f>
        <v>43374</v>
      </c>
      <c r="C46" s="101">
        <f>IF(tblLoan3[[#This Row],[PMT NO]]&lt;&gt;"",IF(ROW()-ROW(tblLoan3[[#Headers],[BEGINNING BALANCE]])=1,LoanAmount,INDEX(tblLoan3[ENDING BALANCE],ROW()-ROW(tblLoan3[[#Headers],[BEGINNING BALANCE]])-1)),"")</f>
        <v>1783.3717967055397</v>
      </c>
      <c r="D46" s="101">
        <f>IF(tblLoan3[[#This Row],[PMT NO]]&lt;&gt;"",ScheduledPayment,"")</f>
        <v>599.41794209330953</v>
      </c>
      <c r="E46"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46" s="101">
        <f>IF(tblLoan3[[#This Row],[PMT NO]]&lt;&gt;"",IF(tblLoan3[[#This Row],[SCHEDULED PAYMENT]]+tblLoan3[[#This Row],[EXTRA PAYMENT]]&lt;=tblLoan3[[#This Row],[BEGINNING BALANCE]],tblLoan3[[#This Row],[SCHEDULED PAYMENT]]+tblLoan3[[#This Row],[EXTRA PAYMENT]],tblLoan3[[#This Row],[BEGINNING BALANCE]]),"")</f>
        <v>599.41794209330953</v>
      </c>
      <c r="G46" s="101">
        <f>IF(tblLoan3[[#This Row],[PMT NO]]&lt;&gt;"",tblLoan3[[#This Row],[TOTAL PAYMENT]]-tblLoan3[[#This Row],[INTEREST]],"")</f>
        <v>591.98722627370307</v>
      </c>
      <c r="H46" s="101">
        <f>IF(tblLoan3[[#This Row],[PMT NO]]&lt;&gt;"",tblLoan3[[#This Row],[BEGINNING BALANCE]]*(InterestRate/PaymentsPerYear),"")</f>
        <v>7.4307158196064158</v>
      </c>
      <c r="I46" s="101">
        <f>IF(tblLoan3[[#This Row],[PMT NO]]&lt;&gt;"",IF(tblLoan3[[#This Row],[SCHEDULED PAYMENT]]+tblLoan3[[#This Row],[EXTRA PAYMENT]]&lt;=tblLoan3[[#This Row],[BEGINNING BALANCE]],tblLoan3[[#This Row],[BEGINNING BALANCE]]-tblLoan3[[#This Row],[PRINCIPAL]],0),"")</f>
        <v>1191.3845704318367</v>
      </c>
      <c r="J46" s="101">
        <f>IF(tblLoan3[[#This Row],[PMT NO]]&lt;&gt;"",SUM(INDEX(tblLoan3[INTEREST],1,1):tblLoan3[[#This Row],[INTEREST]]),"")</f>
        <v>1571.5946016043579</v>
      </c>
    </row>
    <row r="47" spans="1:10" x14ac:dyDescent="0.2">
      <c r="A47" s="97">
        <f>IF(LoanIsGood,IF(ROW()-ROW(tblLoan3[[#Headers],[PMT NO]])&gt;ScheduledNumberOfPayments,"",ROW()-ROW(tblLoan3[[#Headers],[PMT NO]])),"")</f>
        <v>35</v>
      </c>
      <c r="B47" s="98">
        <f>IF(tblLoan3[[#This Row],[PMT NO]]&lt;&gt;"",EOMONTH(LoanStartDate,ROW(tblLoan3[[#This Row],[PMT NO]])-ROW(tblLoan3[[#Headers],[PMT NO]])-2)+DAY(LoanStartDate),"")</f>
        <v>43405</v>
      </c>
      <c r="C47" s="101">
        <f>IF(tblLoan3[[#This Row],[PMT NO]]&lt;&gt;"",IF(ROW()-ROW(tblLoan3[[#Headers],[BEGINNING BALANCE]])=1,LoanAmount,INDEX(tblLoan3[ENDING BALANCE],ROW()-ROW(tblLoan3[[#Headers],[BEGINNING BALANCE]])-1)),"")</f>
        <v>1191.3845704318367</v>
      </c>
      <c r="D47" s="101">
        <f>IF(tblLoan3[[#This Row],[PMT NO]]&lt;&gt;"",ScheduledPayment,"")</f>
        <v>599.41794209330953</v>
      </c>
      <c r="E47"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47" s="101">
        <f>IF(tblLoan3[[#This Row],[PMT NO]]&lt;&gt;"",IF(tblLoan3[[#This Row],[SCHEDULED PAYMENT]]+tblLoan3[[#This Row],[EXTRA PAYMENT]]&lt;=tblLoan3[[#This Row],[BEGINNING BALANCE]],tblLoan3[[#This Row],[SCHEDULED PAYMENT]]+tblLoan3[[#This Row],[EXTRA PAYMENT]],tblLoan3[[#This Row],[BEGINNING BALANCE]]),"")</f>
        <v>599.41794209330953</v>
      </c>
      <c r="G47" s="101">
        <f>IF(tblLoan3[[#This Row],[PMT NO]]&lt;&gt;"",tblLoan3[[#This Row],[TOTAL PAYMENT]]-tblLoan3[[#This Row],[INTEREST]],"")</f>
        <v>594.45383971651017</v>
      </c>
      <c r="H47" s="101">
        <f>IF(tblLoan3[[#This Row],[PMT NO]]&lt;&gt;"",tblLoan3[[#This Row],[BEGINNING BALANCE]]*(InterestRate/PaymentsPerYear),"")</f>
        <v>4.9641023767993193</v>
      </c>
      <c r="I47" s="101">
        <f>IF(tblLoan3[[#This Row],[PMT NO]]&lt;&gt;"",IF(tblLoan3[[#This Row],[SCHEDULED PAYMENT]]+tblLoan3[[#This Row],[EXTRA PAYMENT]]&lt;=tblLoan3[[#This Row],[BEGINNING BALANCE]],tblLoan3[[#This Row],[BEGINNING BALANCE]]-tblLoan3[[#This Row],[PRINCIPAL]],0),"")</f>
        <v>596.93073071532649</v>
      </c>
      <c r="J47" s="101">
        <f>IF(tblLoan3[[#This Row],[PMT NO]]&lt;&gt;"",SUM(INDEX(tblLoan3[INTEREST],1,1):tblLoan3[[#This Row],[INTEREST]]),"")</f>
        <v>1576.5587039811571</v>
      </c>
    </row>
    <row r="48" spans="1:10" x14ac:dyDescent="0.2">
      <c r="A48" s="97">
        <f>IF(LoanIsGood,IF(ROW()-ROW(tblLoan3[[#Headers],[PMT NO]])&gt;ScheduledNumberOfPayments,"",ROW()-ROW(tblLoan3[[#Headers],[PMT NO]])),"")</f>
        <v>36</v>
      </c>
      <c r="B48" s="98">
        <f>IF(tblLoan3[[#This Row],[PMT NO]]&lt;&gt;"",EOMONTH(LoanStartDate,ROW(tblLoan3[[#This Row],[PMT NO]])-ROW(tblLoan3[[#Headers],[PMT NO]])-2)+DAY(LoanStartDate),"")</f>
        <v>43435</v>
      </c>
      <c r="C48" s="101">
        <f>IF(tblLoan3[[#This Row],[PMT NO]]&lt;&gt;"",IF(ROW()-ROW(tblLoan3[[#Headers],[BEGINNING BALANCE]])=1,LoanAmount,INDEX(tblLoan3[ENDING BALANCE],ROW()-ROW(tblLoan3[[#Headers],[BEGINNING BALANCE]])-1)),"")</f>
        <v>596.93073071532649</v>
      </c>
      <c r="D48" s="101">
        <f>IF(tblLoan3[[#This Row],[PMT NO]]&lt;&gt;"",ScheduledPayment,"")</f>
        <v>599.41794209330953</v>
      </c>
      <c r="E48" s="101">
        <f>IF(tblLoan3[[#This Row],[PMT NO]]&lt;&gt;"",IF(tblLoan3[[#This Row],[SCHEDULED PAYMENT]]+ExtraPayments&lt;tblLoan3[[#This Row],[BEGINNING BALANCE]],ExtraPayments,IF(tblLoan3[[#This Row],[BEGINNING BALANCE]]-tblLoan3[[#This Row],[SCHEDULED PAYMENT]]&gt;0,tblLoan3[[#This Row],[BEGINNING BALANCE]]-tblLoan3[[#This Row],[SCHEDULED PAYMENT]],0)),"")</f>
        <v>0</v>
      </c>
      <c r="F48" s="101">
        <f>IF(tblLoan3[[#This Row],[PMT NO]]&lt;&gt;"",IF(tblLoan3[[#This Row],[SCHEDULED PAYMENT]]+tblLoan3[[#This Row],[EXTRA PAYMENT]]&lt;=tblLoan3[[#This Row],[BEGINNING BALANCE]],tblLoan3[[#This Row],[SCHEDULED PAYMENT]]+tblLoan3[[#This Row],[EXTRA PAYMENT]],tblLoan3[[#This Row],[BEGINNING BALANCE]]),"")</f>
        <v>596.93073071532649</v>
      </c>
      <c r="G48" s="101">
        <f>IF(tblLoan3[[#This Row],[PMT NO]]&lt;&gt;"",tblLoan3[[#This Row],[TOTAL PAYMENT]]-tblLoan3[[#This Row],[INTEREST]],"")</f>
        <v>594.44351933734595</v>
      </c>
      <c r="H48" s="101">
        <f>IF(tblLoan3[[#This Row],[PMT NO]]&lt;&gt;"",tblLoan3[[#This Row],[BEGINNING BALANCE]]*(InterestRate/PaymentsPerYear),"")</f>
        <v>2.4872113779805272</v>
      </c>
      <c r="I48" s="101">
        <f>IF(tblLoan3[[#This Row],[PMT NO]]&lt;&gt;"",IF(tblLoan3[[#This Row],[SCHEDULED PAYMENT]]+tblLoan3[[#This Row],[EXTRA PAYMENT]]&lt;=tblLoan3[[#This Row],[BEGINNING BALANCE]],tblLoan3[[#This Row],[BEGINNING BALANCE]]-tblLoan3[[#This Row],[PRINCIPAL]],0),"")</f>
        <v>0</v>
      </c>
      <c r="J48" s="101">
        <f>IF(tblLoan3[[#This Row],[PMT NO]]&lt;&gt;"",SUM(INDEX(tblLoan3[INTEREST],1,1):tblLoan3[[#This Row],[INTEREST]]),"")</f>
        <v>1579.0459153591376</v>
      </c>
    </row>
    <row r="49" spans="1:10" x14ac:dyDescent="0.2">
      <c r="A49" s="97" t="str">
        <f>IF(LoanIsGood,IF(ROW()-ROW(tblLoan3[[#Headers],[PMT NO]])&gt;ScheduledNumberOfPayments,"",ROW()-ROW(tblLoan3[[#Headers],[PMT NO]])),"")</f>
        <v/>
      </c>
      <c r="B49" s="98" t="str">
        <f>IF(tblLoan3[[#This Row],[PMT NO]]&lt;&gt;"",EOMONTH(LoanStartDate,ROW(tblLoan3[[#This Row],[PMT NO]])-ROW(tblLoan3[[#Headers],[PMT NO]])-2)+DAY(LoanStartDate),"")</f>
        <v/>
      </c>
      <c r="C49" s="101" t="str">
        <f>IF(tblLoan3[[#This Row],[PMT NO]]&lt;&gt;"",IF(ROW()-ROW(tblLoan3[[#Headers],[BEGINNING BALANCE]])=1,LoanAmount,INDEX(tblLoan3[ENDING BALANCE],ROW()-ROW(tblLoan3[[#Headers],[BEGINNING BALANCE]])-1)),"")</f>
        <v/>
      </c>
      <c r="D49" s="101" t="str">
        <f>IF(tblLoan3[[#This Row],[PMT NO]]&lt;&gt;"",ScheduledPayment,"")</f>
        <v/>
      </c>
      <c r="E4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49" s="101" t="str">
        <f>IF(tblLoan3[[#This Row],[PMT NO]]&lt;&gt;"",IF(tblLoan3[[#This Row],[SCHEDULED PAYMENT]]+tblLoan3[[#This Row],[EXTRA PAYMENT]]&lt;=tblLoan3[[#This Row],[BEGINNING BALANCE]],tblLoan3[[#This Row],[SCHEDULED PAYMENT]]+tblLoan3[[#This Row],[EXTRA PAYMENT]],tblLoan3[[#This Row],[BEGINNING BALANCE]]),"")</f>
        <v/>
      </c>
      <c r="G49" s="101" t="str">
        <f>IF(tblLoan3[[#This Row],[PMT NO]]&lt;&gt;"",tblLoan3[[#This Row],[TOTAL PAYMENT]]-tblLoan3[[#This Row],[INTEREST]],"")</f>
        <v/>
      </c>
      <c r="H49" s="101" t="str">
        <f>IF(tblLoan3[[#This Row],[PMT NO]]&lt;&gt;"",tblLoan3[[#This Row],[BEGINNING BALANCE]]*(InterestRate/PaymentsPerYear),"")</f>
        <v/>
      </c>
      <c r="I49" s="101" t="str">
        <f>IF(tblLoan3[[#This Row],[PMT NO]]&lt;&gt;"",IF(tblLoan3[[#This Row],[SCHEDULED PAYMENT]]+tblLoan3[[#This Row],[EXTRA PAYMENT]]&lt;=tblLoan3[[#This Row],[BEGINNING BALANCE]],tblLoan3[[#This Row],[BEGINNING BALANCE]]-tblLoan3[[#This Row],[PRINCIPAL]],0),"")</f>
        <v/>
      </c>
      <c r="J49" s="101" t="str">
        <f>IF(tblLoan3[[#This Row],[PMT NO]]&lt;&gt;"",SUM(INDEX(tblLoan3[INTEREST],1,1):tblLoan3[[#This Row],[INTEREST]]),"")</f>
        <v/>
      </c>
    </row>
    <row r="50" spans="1:10" x14ac:dyDescent="0.2">
      <c r="A50" s="97" t="str">
        <f>IF(LoanIsGood,IF(ROW()-ROW(tblLoan3[[#Headers],[PMT NO]])&gt;ScheduledNumberOfPayments,"",ROW()-ROW(tblLoan3[[#Headers],[PMT NO]])),"")</f>
        <v/>
      </c>
      <c r="B50" s="98" t="str">
        <f>IF(tblLoan3[[#This Row],[PMT NO]]&lt;&gt;"",EOMONTH(LoanStartDate,ROW(tblLoan3[[#This Row],[PMT NO]])-ROW(tblLoan3[[#Headers],[PMT NO]])-2)+DAY(LoanStartDate),"")</f>
        <v/>
      </c>
      <c r="C50" s="101" t="str">
        <f>IF(tblLoan3[[#This Row],[PMT NO]]&lt;&gt;"",IF(ROW()-ROW(tblLoan3[[#Headers],[BEGINNING BALANCE]])=1,LoanAmount,INDEX(tblLoan3[ENDING BALANCE],ROW()-ROW(tblLoan3[[#Headers],[BEGINNING BALANCE]])-1)),"")</f>
        <v/>
      </c>
      <c r="D50" s="101" t="str">
        <f>IF(tblLoan3[[#This Row],[PMT NO]]&lt;&gt;"",ScheduledPayment,"")</f>
        <v/>
      </c>
      <c r="E5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50" s="101" t="str">
        <f>IF(tblLoan3[[#This Row],[PMT NO]]&lt;&gt;"",IF(tblLoan3[[#This Row],[SCHEDULED PAYMENT]]+tblLoan3[[#This Row],[EXTRA PAYMENT]]&lt;=tblLoan3[[#This Row],[BEGINNING BALANCE]],tblLoan3[[#This Row],[SCHEDULED PAYMENT]]+tblLoan3[[#This Row],[EXTRA PAYMENT]],tblLoan3[[#This Row],[BEGINNING BALANCE]]),"")</f>
        <v/>
      </c>
      <c r="G50" s="101" t="str">
        <f>IF(tblLoan3[[#This Row],[PMT NO]]&lt;&gt;"",tblLoan3[[#This Row],[TOTAL PAYMENT]]-tblLoan3[[#This Row],[INTEREST]],"")</f>
        <v/>
      </c>
      <c r="H50" s="101" t="str">
        <f>IF(tblLoan3[[#This Row],[PMT NO]]&lt;&gt;"",tblLoan3[[#This Row],[BEGINNING BALANCE]]*(InterestRate/PaymentsPerYear),"")</f>
        <v/>
      </c>
      <c r="I50" s="101" t="str">
        <f>IF(tblLoan3[[#This Row],[PMT NO]]&lt;&gt;"",IF(tblLoan3[[#This Row],[SCHEDULED PAYMENT]]+tblLoan3[[#This Row],[EXTRA PAYMENT]]&lt;=tblLoan3[[#This Row],[BEGINNING BALANCE]],tblLoan3[[#This Row],[BEGINNING BALANCE]]-tblLoan3[[#This Row],[PRINCIPAL]],0),"")</f>
        <v/>
      </c>
      <c r="J50" s="101" t="str">
        <f>IF(tblLoan3[[#This Row],[PMT NO]]&lt;&gt;"",SUM(INDEX(tblLoan3[INTEREST],1,1):tblLoan3[[#This Row],[INTEREST]]),"")</f>
        <v/>
      </c>
    </row>
    <row r="51" spans="1:10" x14ac:dyDescent="0.2">
      <c r="A51" s="97" t="str">
        <f>IF(LoanIsGood,IF(ROW()-ROW(tblLoan3[[#Headers],[PMT NO]])&gt;ScheduledNumberOfPayments,"",ROW()-ROW(tblLoan3[[#Headers],[PMT NO]])),"")</f>
        <v/>
      </c>
      <c r="B51" s="98" t="str">
        <f>IF(tblLoan3[[#This Row],[PMT NO]]&lt;&gt;"",EOMONTH(LoanStartDate,ROW(tblLoan3[[#This Row],[PMT NO]])-ROW(tblLoan3[[#Headers],[PMT NO]])-2)+DAY(LoanStartDate),"")</f>
        <v/>
      </c>
      <c r="C51" s="101" t="str">
        <f>IF(tblLoan3[[#This Row],[PMT NO]]&lt;&gt;"",IF(ROW()-ROW(tblLoan3[[#Headers],[BEGINNING BALANCE]])=1,LoanAmount,INDEX(tblLoan3[ENDING BALANCE],ROW()-ROW(tblLoan3[[#Headers],[BEGINNING BALANCE]])-1)),"")</f>
        <v/>
      </c>
      <c r="D51" s="101" t="str">
        <f>IF(tblLoan3[[#This Row],[PMT NO]]&lt;&gt;"",ScheduledPayment,"")</f>
        <v/>
      </c>
      <c r="E5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51" s="101" t="str">
        <f>IF(tblLoan3[[#This Row],[PMT NO]]&lt;&gt;"",IF(tblLoan3[[#This Row],[SCHEDULED PAYMENT]]+tblLoan3[[#This Row],[EXTRA PAYMENT]]&lt;=tblLoan3[[#This Row],[BEGINNING BALANCE]],tblLoan3[[#This Row],[SCHEDULED PAYMENT]]+tblLoan3[[#This Row],[EXTRA PAYMENT]],tblLoan3[[#This Row],[BEGINNING BALANCE]]),"")</f>
        <v/>
      </c>
      <c r="G51" s="101" t="str">
        <f>IF(tblLoan3[[#This Row],[PMT NO]]&lt;&gt;"",tblLoan3[[#This Row],[TOTAL PAYMENT]]-tblLoan3[[#This Row],[INTEREST]],"")</f>
        <v/>
      </c>
      <c r="H51" s="101" t="str">
        <f>IF(tblLoan3[[#This Row],[PMT NO]]&lt;&gt;"",tblLoan3[[#This Row],[BEGINNING BALANCE]]*(InterestRate/PaymentsPerYear),"")</f>
        <v/>
      </c>
      <c r="I51" s="101" t="str">
        <f>IF(tblLoan3[[#This Row],[PMT NO]]&lt;&gt;"",IF(tblLoan3[[#This Row],[SCHEDULED PAYMENT]]+tblLoan3[[#This Row],[EXTRA PAYMENT]]&lt;=tblLoan3[[#This Row],[BEGINNING BALANCE]],tblLoan3[[#This Row],[BEGINNING BALANCE]]-tblLoan3[[#This Row],[PRINCIPAL]],0),"")</f>
        <v/>
      </c>
      <c r="J51" s="101" t="str">
        <f>IF(tblLoan3[[#This Row],[PMT NO]]&lt;&gt;"",SUM(INDEX(tblLoan3[INTEREST],1,1):tblLoan3[[#This Row],[INTEREST]]),"")</f>
        <v/>
      </c>
    </row>
    <row r="52" spans="1:10" x14ac:dyDescent="0.2">
      <c r="A52" s="97" t="str">
        <f>IF(LoanIsGood,IF(ROW()-ROW(tblLoan3[[#Headers],[PMT NO]])&gt;ScheduledNumberOfPayments,"",ROW()-ROW(tblLoan3[[#Headers],[PMT NO]])),"")</f>
        <v/>
      </c>
      <c r="B52" s="98" t="str">
        <f>IF(tblLoan3[[#This Row],[PMT NO]]&lt;&gt;"",EOMONTH(LoanStartDate,ROW(tblLoan3[[#This Row],[PMT NO]])-ROW(tblLoan3[[#Headers],[PMT NO]])-2)+DAY(LoanStartDate),"")</f>
        <v/>
      </c>
      <c r="C52" s="101" t="str">
        <f>IF(tblLoan3[[#This Row],[PMT NO]]&lt;&gt;"",IF(ROW()-ROW(tblLoan3[[#Headers],[BEGINNING BALANCE]])=1,LoanAmount,INDEX(tblLoan3[ENDING BALANCE],ROW()-ROW(tblLoan3[[#Headers],[BEGINNING BALANCE]])-1)),"")</f>
        <v/>
      </c>
      <c r="D52" s="101" t="str">
        <f>IF(tblLoan3[[#This Row],[PMT NO]]&lt;&gt;"",ScheduledPayment,"")</f>
        <v/>
      </c>
      <c r="E5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52" s="101" t="str">
        <f>IF(tblLoan3[[#This Row],[PMT NO]]&lt;&gt;"",IF(tblLoan3[[#This Row],[SCHEDULED PAYMENT]]+tblLoan3[[#This Row],[EXTRA PAYMENT]]&lt;=tblLoan3[[#This Row],[BEGINNING BALANCE]],tblLoan3[[#This Row],[SCHEDULED PAYMENT]]+tblLoan3[[#This Row],[EXTRA PAYMENT]],tblLoan3[[#This Row],[BEGINNING BALANCE]]),"")</f>
        <v/>
      </c>
      <c r="G52" s="101" t="str">
        <f>IF(tblLoan3[[#This Row],[PMT NO]]&lt;&gt;"",tblLoan3[[#This Row],[TOTAL PAYMENT]]-tblLoan3[[#This Row],[INTEREST]],"")</f>
        <v/>
      </c>
      <c r="H52" s="101" t="str">
        <f>IF(tblLoan3[[#This Row],[PMT NO]]&lt;&gt;"",tblLoan3[[#This Row],[BEGINNING BALANCE]]*(InterestRate/PaymentsPerYear),"")</f>
        <v/>
      </c>
      <c r="I52" s="101" t="str">
        <f>IF(tblLoan3[[#This Row],[PMT NO]]&lt;&gt;"",IF(tblLoan3[[#This Row],[SCHEDULED PAYMENT]]+tblLoan3[[#This Row],[EXTRA PAYMENT]]&lt;=tblLoan3[[#This Row],[BEGINNING BALANCE]],tblLoan3[[#This Row],[BEGINNING BALANCE]]-tblLoan3[[#This Row],[PRINCIPAL]],0),"")</f>
        <v/>
      </c>
      <c r="J52" s="101" t="str">
        <f>IF(tblLoan3[[#This Row],[PMT NO]]&lt;&gt;"",SUM(INDEX(tblLoan3[INTEREST],1,1):tblLoan3[[#This Row],[INTEREST]]),"")</f>
        <v/>
      </c>
    </row>
    <row r="53" spans="1:10" x14ac:dyDescent="0.2">
      <c r="A53" s="97" t="str">
        <f>IF(LoanIsGood,IF(ROW()-ROW(tblLoan3[[#Headers],[PMT NO]])&gt;ScheduledNumberOfPayments,"",ROW()-ROW(tblLoan3[[#Headers],[PMT NO]])),"")</f>
        <v/>
      </c>
      <c r="B53" s="98" t="str">
        <f>IF(tblLoan3[[#This Row],[PMT NO]]&lt;&gt;"",EOMONTH(LoanStartDate,ROW(tblLoan3[[#This Row],[PMT NO]])-ROW(tblLoan3[[#Headers],[PMT NO]])-2)+DAY(LoanStartDate),"")</f>
        <v/>
      </c>
      <c r="C53" s="101" t="str">
        <f>IF(tblLoan3[[#This Row],[PMT NO]]&lt;&gt;"",IF(ROW()-ROW(tblLoan3[[#Headers],[BEGINNING BALANCE]])=1,LoanAmount,INDEX(tblLoan3[ENDING BALANCE],ROW()-ROW(tblLoan3[[#Headers],[BEGINNING BALANCE]])-1)),"")</f>
        <v/>
      </c>
      <c r="D53" s="101" t="str">
        <f>IF(tblLoan3[[#This Row],[PMT NO]]&lt;&gt;"",ScheduledPayment,"")</f>
        <v/>
      </c>
      <c r="E5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53" s="101" t="str">
        <f>IF(tblLoan3[[#This Row],[PMT NO]]&lt;&gt;"",IF(tblLoan3[[#This Row],[SCHEDULED PAYMENT]]+tblLoan3[[#This Row],[EXTRA PAYMENT]]&lt;=tblLoan3[[#This Row],[BEGINNING BALANCE]],tblLoan3[[#This Row],[SCHEDULED PAYMENT]]+tblLoan3[[#This Row],[EXTRA PAYMENT]],tblLoan3[[#This Row],[BEGINNING BALANCE]]),"")</f>
        <v/>
      </c>
      <c r="G53" s="101" t="str">
        <f>IF(tblLoan3[[#This Row],[PMT NO]]&lt;&gt;"",tblLoan3[[#This Row],[TOTAL PAYMENT]]-tblLoan3[[#This Row],[INTEREST]],"")</f>
        <v/>
      </c>
      <c r="H53" s="101" t="str">
        <f>IF(tblLoan3[[#This Row],[PMT NO]]&lt;&gt;"",tblLoan3[[#This Row],[BEGINNING BALANCE]]*(InterestRate/PaymentsPerYear),"")</f>
        <v/>
      </c>
      <c r="I53" s="101" t="str">
        <f>IF(tblLoan3[[#This Row],[PMT NO]]&lt;&gt;"",IF(tblLoan3[[#This Row],[SCHEDULED PAYMENT]]+tblLoan3[[#This Row],[EXTRA PAYMENT]]&lt;=tblLoan3[[#This Row],[BEGINNING BALANCE]],tblLoan3[[#This Row],[BEGINNING BALANCE]]-tblLoan3[[#This Row],[PRINCIPAL]],0),"")</f>
        <v/>
      </c>
      <c r="J53" s="101" t="str">
        <f>IF(tblLoan3[[#This Row],[PMT NO]]&lt;&gt;"",SUM(INDEX(tblLoan3[INTEREST],1,1):tblLoan3[[#This Row],[INTEREST]]),"")</f>
        <v/>
      </c>
    </row>
    <row r="54" spans="1:10" x14ac:dyDescent="0.2">
      <c r="A54" s="97" t="str">
        <f>IF(LoanIsGood,IF(ROW()-ROW(tblLoan3[[#Headers],[PMT NO]])&gt;ScheduledNumberOfPayments,"",ROW()-ROW(tblLoan3[[#Headers],[PMT NO]])),"")</f>
        <v/>
      </c>
      <c r="B54" s="98" t="str">
        <f>IF(tblLoan3[[#This Row],[PMT NO]]&lt;&gt;"",EOMONTH(LoanStartDate,ROW(tblLoan3[[#This Row],[PMT NO]])-ROW(tblLoan3[[#Headers],[PMT NO]])-2)+DAY(LoanStartDate),"")</f>
        <v/>
      </c>
      <c r="C54" s="101" t="str">
        <f>IF(tblLoan3[[#This Row],[PMT NO]]&lt;&gt;"",IF(ROW()-ROW(tblLoan3[[#Headers],[BEGINNING BALANCE]])=1,LoanAmount,INDEX(tblLoan3[ENDING BALANCE],ROW()-ROW(tblLoan3[[#Headers],[BEGINNING BALANCE]])-1)),"")</f>
        <v/>
      </c>
      <c r="D54" s="101" t="str">
        <f>IF(tblLoan3[[#This Row],[PMT NO]]&lt;&gt;"",ScheduledPayment,"")</f>
        <v/>
      </c>
      <c r="E5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54" s="101" t="str">
        <f>IF(tblLoan3[[#This Row],[PMT NO]]&lt;&gt;"",IF(tblLoan3[[#This Row],[SCHEDULED PAYMENT]]+tblLoan3[[#This Row],[EXTRA PAYMENT]]&lt;=tblLoan3[[#This Row],[BEGINNING BALANCE]],tblLoan3[[#This Row],[SCHEDULED PAYMENT]]+tblLoan3[[#This Row],[EXTRA PAYMENT]],tblLoan3[[#This Row],[BEGINNING BALANCE]]),"")</f>
        <v/>
      </c>
      <c r="G54" s="101" t="str">
        <f>IF(tblLoan3[[#This Row],[PMT NO]]&lt;&gt;"",tblLoan3[[#This Row],[TOTAL PAYMENT]]-tblLoan3[[#This Row],[INTEREST]],"")</f>
        <v/>
      </c>
      <c r="H54" s="101" t="str">
        <f>IF(tblLoan3[[#This Row],[PMT NO]]&lt;&gt;"",tblLoan3[[#This Row],[BEGINNING BALANCE]]*(InterestRate/PaymentsPerYear),"")</f>
        <v/>
      </c>
      <c r="I54" s="101" t="str">
        <f>IF(tblLoan3[[#This Row],[PMT NO]]&lt;&gt;"",IF(tblLoan3[[#This Row],[SCHEDULED PAYMENT]]+tblLoan3[[#This Row],[EXTRA PAYMENT]]&lt;=tblLoan3[[#This Row],[BEGINNING BALANCE]],tblLoan3[[#This Row],[BEGINNING BALANCE]]-tblLoan3[[#This Row],[PRINCIPAL]],0),"")</f>
        <v/>
      </c>
      <c r="J54" s="101" t="str">
        <f>IF(tblLoan3[[#This Row],[PMT NO]]&lt;&gt;"",SUM(INDEX(tblLoan3[INTEREST],1,1):tblLoan3[[#This Row],[INTEREST]]),"")</f>
        <v/>
      </c>
    </row>
    <row r="55" spans="1:10" x14ac:dyDescent="0.2">
      <c r="A55" s="97" t="str">
        <f>IF(LoanIsGood,IF(ROW()-ROW(tblLoan3[[#Headers],[PMT NO]])&gt;ScheduledNumberOfPayments,"",ROW()-ROW(tblLoan3[[#Headers],[PMT NO]])),"")</f>
        <v/>
      </c>
      <c r="B55" s="98" t="str">
        <f>IF(tblLoan3[[#This Row],[PMT NO]]&lt;&gt;"",EOMONTH(LoanStartDate,ROW(tblLoan3[[#This Row],[PMT NO]])-ROW(tblLoan3[[#Headers],[PMT NO]])-2)+DAY(LoanStartDate),"")</f>
        <v/>
      </c>
      <c r="C55" s="101" t="str">
        <f>IF(tblLoan3[[#This Row],[PMT NO]]&lt;&gt;"",IF(ROW()-ROW(tblLoan3[[#Headers],[BEGINNING BALANCE]])=1,LoanAmount,INDEX(tblLoan3[ENDING BALANCE],ROW()-ROW(tblLoan3[[#Headers],[BEGINNING BALANCE]])-1)),"")</f>
        <v/>
      </c>
      <c r="D55" s="101" t="str">
        <f>IF(tblLoan3[[#This Row],[PMT NO]]&lt;&gt;"",ScheduledPayment,"")</f>
        <v/>
      </c>
      <c r="E5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55" s="101" t="str">
        <f>IF(tblLoan3[[#This Row],[PMT NO]]&lt;&gt;"",IF(tblLoan3[[#This Row],[SCHEDULED PAYMENT]]+tblLoan3[[#This Row],[EXTRA PAYMENT]]&lt;=tblLoan3[[#This Row],[BEGINNING BALANCE]],tblLoan3[[#This Row],[SCHEDULED PAYMENT]]+tblLoan3[[#This Row],[EXTRA PAYMENT]],tblLoan3[[#This Row],[BEGINNING BALANCE]]),"")</f>
        <v/>
      </c>
      <c r="G55" s="101" t="str">
        <f>IF(tblLoan3[[#This Row],[PMT NO]]&lt;&gt;"",tblLoan3[[#This Row],[TOTAL PAYMENT]]-tblLoan3[[#This Row],[INTEREST]],"")</f>
        <v/>
      </c>
      <c r="H55" s="101" t="str">
        <f>IF(tblLoan3[[#This Row],[PMT NO]]&lt;&gt;"",tblLoan3[[#This Row],[BEGINNING BALANCE]]*(InterestRate/PaymentsPerYear),"")</f>
        <v/>
      </c>
      <c r="I55" s="101" t="str">
        <f>IF(tblLoan3[[#This Row],[PMT NO]]&lt;&gt;"",IF(tblLoan3[[#This Row],[SCHEDULED PAYMENT]]+tblLoan3[[#This Row],[EXTRA PAYMENT]]&lt;=tblLoan3[[#This Row],[BEGINNING BALANCE]],tblLoan3[[#This Row],[BEGINNING BALANCE]]-tblLoan3[[#This Row],[PRINCIPAL]],0),"")</f>
        <v/>
      </c>
      <c r="J55" s="101" t="str">
        <f>IF(tblLoan3[[#This Row],[PMT NO]]&lt;&gt;"",SUM(INDEX(tblLoan3[INTEREST],1,1):tblLoan3[[#This Row],[INTEREST]]),"")</f>
        <v/>
      </c>
    </row>
    <row r="56" spans="1:10" x14ac:dyDescent="0.2">
      <c r="A56" s="97" t="str">
        <f>IF(LoanIsGood,IF(ROW()-ROW(tblLoan3[[#Headers],[PMT NO]])&gt;ScheduledNumberOfPayments,"",ROW()-ROW(tblLoan3[[#Headers],[PMT NO]])),"")</f>
        <v/>
      </c>
      <c r="B56" s="98" t="str">
        <f>IF(tblLoan3[[#This Row],[PMT NO]]&lt;&gt;"",EOMONTH(LoanStartDate,ROW(tblLoan3[[#This Row],[PMT NO]])-ROW(tblLoan3[[#Headers],[PMT NO]])-2)+DAY(LoanStartDate),"")</f>
        <v/>
      </c>
      <c r="C56" s="101" t="str">
        <f>IF(tblLoan3[[#This Row],[PMT NO]]&lt;&gt;"",IF(ROW()-ROW(tblLoan3[[#Headers],[BEGINNING BALANCE]])=1,LoanAmount,INDEX(tblLoan3[ENDING BALANCE],ROW()-ROW(tblLoan3[[#Headers],[BEGINNING BALANCE]])-1)),"")</f>
        <v/>
      </c>
      <c r="D56" s="101" t="str">
        <f>IF(tblLoan3[[#This Row],[PMT NO]]&lt;&gt;"",ScheduledPayment,"")</f>
        <v/>
      </c>
      <c r="E5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56" s="101" t="str">
        <f>IF(tblLoan3[[#This Row],[PMT NO]]&lt;&gt;"",IF(tblLoan3[[#This Row],[SCHEDULED PAYMENT]]+tblLoan3[[#This Row],[EXTRA PAYMENT]]&lt;=tblLoan3[[#This Row],[BEGINNING BALANCE]],tblLoan3[[#This Row],[SCHEDULED PAYMENT]]+tblLoan3[[#This Row],[EXTRA PAYMENT]],tblLoan3[[#This Row],[BEGINNING BALANCE]]),"")</f>
        <v/>
      </c>
      <c r="G56" s="101" t="str">
        <f>IF(tblLoan3[[#This Row],[PMT NO]]&lt;&gt;"",tblLoan3[[#This Row],[TOTAL PAYMENT]]-tblLoan3[[#This Row],[INTEREST]],"")</f>
        <v/>
      </c>
      <c r="H56" s="101" t="str">
        <f>IF(tblLoan3[[#This Row],[PMT NO]]&lt;&gt;"",tblLoan3[[#This Row],[BEGINNING BALANCE]]*(InterestRate/PaymentsPerYear),"")</f>
        <v/>
      </c>
      <c r="I56" s="101" t="str">
        <f>IF(tblLoan3[[#This Row],[PMT NO]]&lt;&gt;"",IF(tblLoan3[[#This Row],[SCHEDULED PAYMENT]]+tblLoan3[[#This Row],[EXTRA PAYMENT]]&lt;=tblLoan3[[#This Row],[BEGINNING BALANCE]],tblLoan3[[#This Row],[BEGINNING BALANCE]]-tblLoan3[[#This Row],[PRINCIPAL]],0),"")</f>
        <v/>
      </c>
      <c r="J56" s="101" t="str">
        <f>IF(tblLoan3[[#This Row],[PMT NO]]&lt;&gt;"",SUM(INDEX(tblLoan3[INTEREST],1,1):tblLoan3[[#This Row],[INTEREST]]),"")</f>
        <v/>
      </c>
    </row>
    <row r="57" spans="1:10" x14ac:dyDescent="0.2">
      <c r="A57" s="97" t="str">
        <f>IF(LoanIsGood,IF(ROW()-ROW(tblLoan3[[#Headers],[PMT NO]])&gt;ScheduledNumberOfPayments,"",ROW()-ROW(tblLoan3[[#Headers],[PMT NO]])),"")</f>
        <v/>
      </c>
      <c r="B57" s="98" t="str">
        <f>IF(tblLoan3[[#This Row],[PMT NO]]&lt;&gt;"",EOMONTH(LoanStartDate,ROW(tblLoan3[[#This Row],[PMT NO]])-ROW(tblLoan3[[#Headers],[PMT NO]])-2)+DAY(LoanStartDate),"")</f>
        <v/>
      </c>
      <c r="C57" s="101" t="str">
        <f>IF(tblLoan3[[#This Row],[PMT NO]]&lt;&gt;"",IF(ROW()-ROW(tblLoan3[[#Headers],[BEGINNING BALANCE]])=1,LoanAmount,INDEX(tblLoan3[ENDING BALANCE],ROW()-ROW(tblLoan3[[#Headers],[BEGINNING BALANCE]])-1)),"")</f>
        <v/>
      </c>
      <c r="D57" s="101" t="str">
        <f>IF(tblLoan3[[#This Row],[PMT NO]]&lt;&gt;"",ScheduledPayment,"")</f>
        <v/>
      </c>
      <c r="E5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57" s="101" t="str">
        <f>IF(tblLoan3[[#This Row],[PMT NO]]&lt;&gt;"",IF(tblLoan3[[#This Row],[SCHEDULED PAYMENT]]+tblLoan3[[#This Row],[EXTRA PAYMENT]]&lt;=tblLoan3[[#This Row],[BEGINNING BALANCE]],tblLoan3[[#This Row],[SCHEDULED PAYMENT]]+tblLoan3[[#This Row],[EXTRA PAYMENT]],tblLoan3[[#This Row],[BEGINNING BALANCE]]),"")</f>
        <v/>
      </c>
      <c r="G57" s="101" t="str">
        <f>IF(tblLoan3[[#This Row],[PMT NO]]&lt;&gt;"",tblLoan3[[#This Row],[TOTAL PAYMENT]]-tblLoan3[[#This Row],[INTEREST]],"")</f>
        <v/>
      </c>
      <c r="H57" s="101" t="str">
        <f>IF(tblLoan3[[#This Row],[PMT NO]]&lt;&gt;"",tblLoan3[[#This Row],[BEGINNING BALANCE]]*(InterestRate/PaymentsPerYear),"")</f>
        <v/>
      </c>
      <c r="I57" s="101" t="str">
        <f>IF(tblLoan3[[#This Row],[PMT NO]]&lt;&gt;"",IF(tblLoan3[[#This Row],[SCHEDULED PAYMENT]]+tblLoan3[[#This Row],[EXTRA PAYMENT]]&lt;=tblLoan3[[#This Row],[BEGINNING BALANCE]],tblLoan3[[#This Row],[BEGINNING BALANCE]]-tblLoan3[[#This Row],[PRINCIPAL]],0),"")</f>
        <v/>
      </c>
      <c r="J57" s="101" t="str">
        <f>IF(tblLoan3[[#This Row],[PMT NO]]&lt;&gt;"",SUM(INDEX(tblLoan3[INTEREST],1,1):tblLoan3[[#This Row],[INTEREST]]),"")</f>
        <v/>
      </c>
    </row>
    <row r="58" spans="1:10" x14ac:dyDescent="0.2">
      <c r="A58" s="97" t="str">
        <f>IF(LoanIsGood,IF(ROW()-ROW(tblLoan3[[#Headers],[PMT NO]])&gt;ScheduledNumberOfPayments,"",ROW()-ROW(tblLoan3[[#Headers],[PMT NO]])),"")</f>
        <v/>
      </c>
      <c r="B58" s="98" t="str">
        <f>IF(tblLoan3[[#This Row],[PMT NO]]&lt;&gt;"",EOMONTH(LoanStartDate,ROW(tblLoan3[[#This Row],[PMT NO]])-ROW(tblLoan3[[#Headers],[PMT NO]])-2)+DAY(LoanStartDate),"")</f>
        <v/>
      </c>
      <c r="C58" s="101" t="str">
        <f>IF(tblLoan3[[#This Row],[PMT NO]]&lt;&gt;"",IF(ROW()-ROW(tblLoan3[[#Headers],[BEGINNING BALANCE]])=1,LoanAmount,INDEX(tblLoan3[ENDING BALANCE],ROW()-ROW(tblLoan3[[#Headers],[BEGINNING BALANCE]])-1)),"")</f>
        <v/>
      </c>
      <c r="D58" s="101" t="str">
        <f>IF(tblLoan3[[#This Row],[PMT NO]]&lt;&gt;"",ScheduledPayment,"")</f>
        <v/>
      </c>
      <c r="E5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58" s="101" t="str">
        <f>IF(tblLoan3[[#This Row],[PMT NO]]&lt;&gt;"",IF(tblLoan3[[#This Row],[SCHEDULED PAYMENT]]+tblLoan3[[#This Row],[EXTRA PAYMENT]]&lt;=tblLoan3[[#This Row],[BEGINNING BALANCE]],tblLoan3[[#This Row],[SCHEDULED PAYMENT]]+tblLoan3[[#This Row],[EXTRA PAYMENT]],tblLoan3[[#This Row],[BEGINNING BALANCE]]),"")</f>
        <v/>
      </c>
      <c r="G58" s="101" t="str">
        <f>IF(tblLoan3[[#This Row],[PMT NO]]&lt;&gt;"",tblLoan3[[#This Row],[TOTAL PAYMENT]]-tblLoan3[[#This Row],[INTEREST]],"")</f>
        <v/>
      </c>
      <c r="H58" s="101" t="str">
        <f>IF(tblLoan3[[#This Row],[PMT NO]]&lt;&gt;"",tblLoan3[[#This Row],[BEGINNING BALANCE]]*(InterestRate/PaymentsPerYear),"")</f>
        <v/>
      </c>
      <c r="I58" s="101" t="str">
        <f>IF(tblLoan3[[#This Row],[PMT NO]]&lt;&gt;"",IF(tblLoan3[[#This Row],[SCHEDULED PAYMENT]]+tblLoan3[[#This Row],[EXTRA PAYMENT]]&lt;=tblLoan3[[#This Row],[BEGINNING BALANCE]],tblLoan3[[#This Row],[BEGINNING BALANCE]]-tblLoan3[[#This Row],[PRINCIPAL]],0),"")</f>
        <v/>
      </c>
      <c r="J58" s="101" t="str">
        <f>IF(tblLoan3[[#This Row],[PMT NO]]&lt;&gt;"",SUM(INDEX(tblLoan3[INTEREST],1,1):tblLoan3[[#This Row],[INTEREST]]),"")</f>
        <v/>
      </c>
    </row>
    <row r="59" spans="1:10" x14ac:dyDescent="0.2">
      <c r="A59" s="97" t="str">
        <f>IF(LoanIsGood,IF(ROW()-ROW(tblLoan3[[#Headers],[PMT NO]])&gt;ScheduledNumberOfPayments,"",ROW()-ROW(tblLoan3[[#Headers],[PMT NO]])),"")</f>
        <v/>
      </c>
      <c r="B59" s="98" t="str">
        <f>IF(tblLoan3[[#This Row],[PMT NO]]&lt;&gt;"",EOMONTH(LoanStartDate,ROW(tblLoan3[[#This Row],[PMT NO]])-ROW(tblLoan3[[#Headers],[PMT NO]])-2)+DAY(LoanStartDate),"")</f>
        <v/>
      </c>
      <c r="C59" s="101" t="str">
        <f>IF(tblLoan3[[#This Row],[PMT NO]]&lt;&gt;"",IF(ROW()-ROW(tblLoan3[[#Headers],[BEGINNING BALANCE]])=1,LoanAmount,INDEX(tblLoan3[ENDING BALANCE],ROW()-ROW(tblLoan3[[#Headers],[BEGINNING BALANCE]])-1)),"")</f>
        <v/>
      </c>
      <c r="D59" s="101" t="str">
        <f>IF(tblLoan3[[#This Row],[PMT NO]]&lt;&gt;"",ScheduledPayment,"")</f>
        <v/>
      </c>
      <c r="E5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59" s="101" t="str">
        <f>IF(tblLoan3[[#This Row],[PMT NO]]&lt;&gt;"",IF(tblLoan3[[#This Row],[SCHEDULED PAYMENT]]+tblLoan3[[#This Row],[EXTRA PAYMENT]]&lt;=tblLoan3[[#This Row],[BEGINNING BALANCE]],tblLoan3[[#This Row],[SCHEDULED PAYMENT]]+tblLoan3[[#This Row],[EXTRA PAYMENT]],tblLoan3[[#This Row],[BEGINNING BALANCE]]),"")</f>
        <v/>
      </c>
      <c r="G59" s="101" t="str">
        <f>IF(tblLoan3[[#This Row],[PMT NO]]&lt;&gt;"",tblLoan3[[#This Row],[TOTAL PAYMENT]]-tblLoan3[[#This Row],[INTEREST]],"")</f>
        <v/>
      </c>
      <c r="H59" s="101" t="str">
        <f>IF(tblLoan3[[#This Row],[PMT NO]]&lt;&gt;"",tblLoan3[[#This Row],[BEGINNING BALANCE]]*(InterestRate/PaymentsPerYear),"")</f>
        <v/>
      </c>
      <c r="I59" s="101" t="str">
        <f>IF(tblLoan3[[#This Row],[PMT NO]]&lt;&gt;"",IF(tblLoan3[[#This Row],[SCHEDULED PAYMENT]]+tblLoan3[[#This Row],[EXTRA PAYMENT]]&lt;=tblLoan3[[#This Row],[BEGINNING BALANCE]],tblLoan3[[#This Row],[BEGINNING BALANCE]]-tblLoan3[[#This Row],[PRINCIPAL]],0),"")</f>
        <v/>
      </c>
      <c r="J59" s="101" t="str">
        <f>IF(tblLoan3[[#This Row],[PMT NO]]&lt;&gt;"",SUM(INDEX(tblLoan3[INTEREST],1,1):tblLoan3[[#This Row],[INTEREST]]),"")</f>
        <v/>
      </c>
    </row>
    <row r="60" spans="1:10" x14ac:dyDescent="0.2">
      <c r="A60" s="97" t="str">
        <f>IF(LoanIsGood,IF(ROW()-ROW(tblLoan3[[#Headers],[PMT NO]])&gt;ScheduledNumberOfPayments,"",ROW()-ROW(tblLoan3[[#Headers],[PMT NO]])),"")</f>
        <v/>
      </c>
      <c r="B60" s="98" t="str">
        <f>IF(tblLoan3[[#This Row],[PMT NO]]&lt;&gt;"",EOMONTH(LoanStartDate,ROW(tblLoan3[[#This Row],[PMT NO]])-ROW(tblLoan3[[#Headers],[PMT NO]])-2)+DAY(LoanStartDate),"")</f>
        <v/>
      </c>
      <c r="C60" s="101" t="str">
        <f>IF(tblLoan3[[#This Row],[PMT NO]]&lt;&gt;"",IF(ROW()-ROW(tblLoan3[[#Headers],[BEGINNING BALANCE]])=1,LoanAmount,INDEX(tblLoan3[ENDING BALANCE],ROW()-ROW(tblLoan3[[#Headers],[BEGINNING BALANCE]])-1)),"")</f>
        <v/>
      </c>
      <c r="D60" s="101" t="str">
        <f>IF(tblLoan3[[#This Row],[PMT NO]]&lt;&gt;"",ScheduledPayment,"")</f>
        <v/>
      </c>
      <c r="E6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60" s="101" t="str">
        <f>IF(tblLoan3[[#This Row],[PMT NO]]&lt;&gt;"",IF(tblLoan3[[#This Row],[SCHEDULED PAYMENT]]+tblLoan3[[#This Row],[EXTRA PAYMENT]]&lt;=tblLoan3[[#This Row],[BEGINNING BALANCE]],tblLoan3[[#This Row],[SCHEDULED PAYMENT]]+tblLoan3[[#This Row],[EXTRA PAYMENT]],tblLoan3[[#This Row],[BEGINNING BALANCE]]),"")</f>
        <v/>
      </c>
      <c r="G60" s="101" t="str">
        <f>IF(tblLoan3[[#This Row],[PMT NO]]&lt;&gt;"",tblLoan3[[#This Row],[TOTAL PAYMENT]]-tblLoan3[[#This Row],[INTEREST]],"")</f>
        <v/>
      </c>
      <c r="H60" s="101" t="str">
        <f>IF(tblLoan3[[#This Row],[PMT NO]]&lt;&gt;"",tblLoan3[[#This Row],[BEGINNING BALANCE]]*(InterestRate/PaymentsPerYear),"")</f>
        <v/>
      </c>
      <c r="I60" s="101" t="str">
        <f>IF(tblLoan3[[#This Row],[PMT NO]]&lt;&gt;"",IF(tblLoan3[[#This Row],[SCHEDULED PAYMENT]]+tblLoan3[[#This Row],[EXTRA PAYMENT]]&lt;=tblLoan3[[#This Row],[BEGINNING BALANCE]],tblLoan3[[#This Row],[BEGINNING BALANCE]]-tblLoan3[[#This Row],[PRINCIPAL]],0),"")</f>
        <v/>
      </c>
      <c r="J60" s="101" t="str">
        <f>IF(tblLoan3[[#This Row],[PMT NO]]&lt;&gt;"",SUM(INDEX(tblLoan3[INTEREST],1,1):tblLoan3[[#This Row],[INTEREST]]),"")</f>
        <v/>
      </c>
    </row>
    <row r="61" spans="1:10" x14ac:dyDescent="0.2">
      <c r="A61" s="97" t="str">
        <f>IF(LoanIsGood,IF(ROW()-ROW(tblLoan3[[#Headers],[PMT NO]])&gt;ScheduledNumberOfPayments,"",ROW()-ROW(tblLoan3[[#Headers],[PMT NO]])),"")</f>
        <v/>
      </c>
      <c r="B61" s="98" t="str">
        <f>IF(tblLoan3[[#This Row],[PMT NO]]&lt;&gt;"",EOMONTH(LoanStartDate,ROW(tblLoan3[[#This Row],[PMT NO]])-ROW(tblLoan3[[#Headers],[PMT NO]])-2)+DAY(LoanStartDate),"")</f>
        <v/>
      </c>
      <c r="C61" s="101" t="str">
        <f>IF(tblLoan3[[#This Row],[PMT NO]]&lt;&gt;"",IF(ROW()-ROW(tblLoan3[[#Headers],[BEGINNING BALANCE]])=1,LoanAmount,INDEX(tblLoan3[ENDING BALANCE],ROW()-ROW(tblLoan3[[#Headers],[BEGINNING BALANCE]])-1)),"")</f>
        <v/>
      </c>
      <c r="D61" s="101" t="str">
        <f>IF(tblLoan3[[#This Row],[PMT NO]]&lt;&gt;"",ScheduledPayment,"")</f>
        <v/>
      </c>
      <c r="E6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61" s="101" t="str">
        <f>IF(tblLoan3[[#This Row],[PMT NO]]&lt;&gt;"",IF(tblLoan3[[#This Row],[SCHEDULED PAYMENT]]+tblLoan3[[#This Row],[EXTRA PAYMENT]]&lt;=tblLoan3[[#This Row],[BEGINNING BALANCE]],tblLoan3[[#This Row],[SCHEDULED PAYMENT]]+tblLoan3[[#This Row],[EXTRA PAYMENT]],tblLoan3[[#This Row],[BEGINNING BALANCE]]),"")</f>
        <v/>
      </c>
      <c r="G61" s="101" t="str">
        <f>IF(tblLoan3[[#This Row],[PMT NO]]&lt;&gt;"",tblLoan3[[#This Row],[TOTAL PAYMENT]]-tblLoan3[[#This Row],[INTEREST]],"")</f>
        <v/>
      </c>
      <c r="H61" s="101" t="str">
        <f>IF(tblLoan3[[#This Row],[PMT NO]]&lt;&gt;"",tblLoan3[[#This Row],[BEGINNING BALANCE]]*(InterestRate/PaymentsPerYear),"")</f>
        <v/>
      </c>
      <c r="I61" s="101" t="str">
        <f>IF(tblLoan3[[#This Row],[PMT NO]]&lt;&gt;"",IF(tblLoan3[[#This Row],[SCHEDULED PAYMENT]]+tblLoan3[[#This Row],[EXTRA PAYMENT]]&lt;=tblLoan3[[#This Row],[BEGINNING BALANCE]],tblLoan3[[#This Row],[BEGINNING BALANCE]]-tblLoan3[[#This Row],[PRINCIPAL]],0),"")</f>
        <v/>
      </c>
      <c r="J61" s="101" t="str">
        <f>IF(tblLoan3[[#This Row],[PMT NO]]&lt;&gt;"",SUM(INDEX(tblLoan3[INTEREST],1,1):tblLoan3[[#This Row],[INTEREST]]),"")</f>
        <v/>
      </c>
    </row>
    <row r="62" spans="1:10" x14ac:dyDescent="0.2">
      <c r="A62" s="97" t="str">
        <f>IF(LoanIsGood,IF(ROW()-ROW(tblLoan3[[#Headers],[PMT NO]])&gt;ScheduledNumberOfPayments,"",ROW()-ROW(tblLoan3[[#Headers],[PMT NO]])),"")</f>
        <v/>
      </c>
      <c r="B62" s="98" t="str">
        <f>IF(tblLoan3[[#This Row],[PMT NO]]&lt;&gt;"",EOMONTH(LoanStartDate,ROW(tblLoan3[[#This Row],[PMT NO]])-ROW(tblLoan3[[#Headers],[PMT NO]])-2)+DAY(LoanStartDate),"")</f>
        <v/>
      </c>
      <c r="C62" s="101" t="str">
        <f>IF(tblLoan3[[#This Row],[PMT NO]]&lt;&gt;"",IF(ROW()-ROW(tblLoan3[[#Headers],[BEGINNING BALANCE]])=1,LoanAmount,INDEX(tblLoan3[ENDING BALANCE],ROW()-ROW(tblLoan3[[#Headers],[BEGINNING BALANCE]])-1)),"")</f>
        <v/>
      </c>
      <c r="D62" s="101" t="str">
        <f>IF(tblLoan3[[#This Row],[PMT NO]]&lt;&gt;"",ScheduledPayment,"")</f>
        <v/>
      </c>
      <c r="E6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62" s="101" t="str">
        <f>IF(tblLoan3[[#This Row],[PMT NO]]&lt;&gt;"",IF(tblLoan3[[#This Row],[SCHEDULED PAYMENT]]+tblLoan3[[#This Row],[EXTRA PAYMENT]]&lt;=tblLoan3[[#This Row],[BEGINNING BALANCE]],tblLoan3[[#This Row],[SCHEDULED PAYMENT]]+tblLoan3[[#This Row],[EXTRA PAYMENT]],tblLoan3[[#This Row],[BEGINNING BALANCE]]),"")</f>
        <v/>
      </c>
      <c r="G62" s="101" t="str">
        <f>IF(tblLoan3[[#This Row],[PMT NO]]&lt;&gt;"",tblLoan3[[#This Row],[TOTAL PAYMENT]]-tblLoan3[[#This Row],[INTEREST]],"")</f>
        <v/>
      </c>
      <c r="H62" s="101" t="str">
        <f>IF(tblLoan3[[#This Row],[PMT NO]]&lt;&gt;"",tblLoan3[[#This Row],[BEGINNING BALANCE]]*(InterestRate/PaymentsPerYear),"")</f>
        <v/>
      </c>
      <c r="I62" s="101" t="str">
        <f>IF(tblLoan3[[#This Row],[PMT NO]]&lt;&gt;"",IF(tblLoan3[[#This Row],[SCHEDULED PAYMENT]]+tblLoan3[[#This Row],[EXTRA PAYMENT]]&lt;=tblLoan3[[#This Row],[BEGINNING BALANCE]],tblLoan3[[#This Row],[BEGINNING BALANCE]]-tblLoan3[[#This Row],[PRINCIPAL]],0),"")</f>
        <v/>
      </c>
      <c r="J62" s="101" t="str">
        <f>IF(tblLoan3[[#This Row],[PMT NO]]&lt;&gt;"",SUM(INDEX(tblLoan3[INTEREST],1,1):tblLoan3[[#This Row],[INTEREST]]),"")</f>
        <v/>
      </c>
    </row>
    <row r="63" spans="1:10" x14ac:dyDescent="0.2">
      <c r="A63" s="97" t="str">
        <f>IF(LoanIsGood,IF(ROW()-ROW(tblLoan3[[#Headers],[PMT NO]])&gt;ScheduledNumberOfPayments,"",ROW()-ROW(tblLoan3[[#Headers],[PMT NO]])),"")</f>
        <v/>
      </c>
      <c r="B63" s="98" t="str">
        <f>IF(tblLoan3[[#This Row],[PMT NO]]&lt;&gt;"",EOMONTH(LoanStartDate,ROW(tblLoan3[[#This Row],[PMT NO]])-ROW(tblLoan3[[#Headers],[PMT NO]])-2)+DAY(LoanStartDate),"")</f>
        <v/>
      </c>
      <c r="C63" s="101" t="str">
        <f>IF(tblLoan3[[#This Row],[PMT NO]]&lt;&gt;"",IF(ROW()-ROW(tblLoan3[[#Headers],[BEGINNING BALANCE]])=1,LoanAmount,INDEX(tblLoan3[ENDING BALANCE],ROW()-ROW(tblLoan3[[#Headers],[BEGINNING BALANCE]])-1)),"")</f>
        <v/>
      </c>
      <c r="D63" s="101" t="str">
        <f>IF(tblLoan3[[#This Row],[PMT NO]]&lt;&gt;"",ScheduledPayment,"")</f>
        <v/>
      </c>
      <c r="E6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63" s="101" t="str">
        <f>IF(tblLoan3[[#This Row],[PMT NO]]&lt;&gt;"",IF(tblLoan3[[#This Row],[SCHEDULED PAYMENT]]+tblLoan3[[#This Row],[EXTRA PAYMENT]]&lt;=tblLoan3[[#This Row],[BEGINNING BALANCE]],tblLoan3[[#This Row],[SCHEDULED PAYMENT]]+tblLoan3[[#This Row],[EXTRA PAYMENT]],tblLoan3[[#This Row],[BEGINNING BALANCE]]),"")</f>
        <v/>
      </c>
      <c r="G63" s="101" t="str">
        <f>IF(tblLoan3[[#This Row],[PMT NO]]&lt;&gt;"",tblLoan3[[#This Row],[TOTAL PAYMENT]]-tblLoan3[[#This Row],[INTEREST]],"")</f>
        <v/>
      </c>
      <c r="H63" s="101" t="str">
        <f>IF(tblLoan3[[#This Row],[PMT NO]]&lt;&gt;"",tblLoan3[[#This Row],[BEGINNING BALANCE]]*(InterestRate/PaymentsPerYear),"")</f>
        <v/>
      </c>
      <c r="I63" s="101" t="str">
        <f>IF(tblLoan3[[#This Row],[PMT NO]]&lt;&gt;"",IF(tblLoan3[[#This Row],[SCHEDULED PAYMENT]]+tblLoan3[[#This Row],[EXTRA PAYMENT]]&lt;=tblLoan3[[#This Row],[BEGINNING BALANCE]],tblLoan3[[#This Row],[BEGINNING BALANCE]]-tblLoan3[[#This Row],[PRINCIPAL]],0),"")</f>
        <v/>
      </c>
      <c r="J63" s="101" t="str">
        <f>IF(tblLoan3[[#This Row],[PMT NO]]&lt;&gt;"",SUM(INDEX(tblLoan3[INTEREST],1,1):tblLoan3[[#This Row],[INTEREST]]),"")</f>
        <v/>
      </c>
    </row>
    <row r="64" spans="1:10" x14ac:dyDescent="0.2">
      <c r="A64" s="97" t="str">
        <f>IF(LoanIsGood,IF(ROW()-ROW(tblLoan3[[#Headers],[PMT NO]])&gt;ScheduledNumberOfPayments,"",ROW()-ROW(tblLoan3[[#Headers],[PMT NO]])),"")</f>
        <v/>
      </c>
      <c r="B64" s="98" t="str">
        <f>IF(tblLoan3[[#This Row],[PMT NO]]&lt;&gt;"",EOMONTH(LoanStartDate,ROW(tblLoan3[[#This Row],[PMT NO]])-ROW(tblLoan3[[#Headers],[PMT NO]])-2)+DAY(LoanStartDate),"")</f>
        <v/>
      </c>
      <c r="C64" s="101" t="str">
        <f>IF(tblLoan3[[#This Row],[PMT NO]]&lt;&gt;"",IF(ROW()-ROW(tblLoan3[[#Headers],[BEGINNING BALANCE]])=1,LoanAmount,INDEX(tblLoan3[ENDING BALANCE],ROW()-ROW(tblLoan3[[#Headers],[BEGINNING BALANCE]])-1)),"")</f>
        <v/>
      </c>
      <c r="D64" s="101" t="str">
        <f>IF(tblLoan3[[#This Row],[PMT NO]]&lt;&gt;"",ScheduledPayment,"")</f>
        <v/>
      </c>
      <c r="E6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64" s="101" t="str">
        <f>IF(tblLoan3[[#This Row],[PMT NO]]&lt;&gt;"",IF(tblLoan3[[#This Row],[SCHEDULED PAYMENT]]+tblLoan3[[#This Row],[EXTRA PAYMENT]]&lt;=tblLoan3[[#This Row],[BEGINNING BALANCE]],tblLoan3[[#This Row],[SCHEDULED PAYMENT]]+tblLoan3[[#This Row],[EXTRA PAYMENT]],tblLoan3[[#This Row],[BEGINNING BALANCE]]),"")</f>
        <v/>
      </c>
      <c r="G64" s="101" t="str">
        <f>IF(tblLoan3[[#This Row],[PMT NO]]&lt;&gt;"",tblLoan3[[#This Row],[TOTAL PAYMENT]]-tblLoan3[[#This Row],[INTEREST]],"")</f>
        <v/>
      </c>
      <c r="H64" s="101" t="str">
        <f>IF(tblLoan3[[#This Row],[PMT NO]]&lt;&gt;"",tblLoan3[[#This Row],[BEGINNING BALANCE]]*(InterestRate/PaymentsPerYear),"")</f>
        <v/>
      </c>
      <c r="I64" s="101" t="str">
        <f>IF(tblLoan3[[#This Row],[PMT NO]]&lt;&gt;"",IF(tblLoan3[[#This Row],[SCHEDULED PAYMENT]]+tblLoan3[[#This Row],[EXTRA PAYMENT]]&lt;=tblLoan3[[#This Row],[BEGINNING BALANCE]],tblLoan3[[#This Row],[BEGINNING BALANCE]]-tblLoan3[[#This Row],[PRINCIPAL]],0),"")</f>
        <v/>
      </c>
      <c r="J64" s="101" t="str">
        <f>IF(tblLoan3[[#This Row],[PMT NO]]&lt;&gt;"",SUM(INDEX(tblLoan3[INTEREST],1,1):tblLoan3[[#This Row],[INTEREST]]),"")</f>
        <v/>
      </c>
    </row>
    <row r="65" spans="1:10" x14ac:dyDescent="0.2">
      <c r="A65" s="97" t="str">
        <f>IF(LoanIsGood,IF(ROW()-ROW(tblLoan3[[#Headers],[PMT NO]])&gt;ScheduledNumberOfPayments,"",ROW()-ROW(tblLoan3[[#Headers],[PMT NO]])),"")</f>
        <v/>
      </c>
      <c r="B65" s="98" t="str">
        <f>IF(tblLoan3[[#This Row],[PMT NO]]&lt;&gt;"",EOMONTH(LoanStartDate,ROW(tblLoan3[[#This Row],[PMT NO]])-ROW(tblLoan3[[#Headers],[PMT NO]])-2)+DAY(LoanStartDate),"")</f>
        <v/>
      </c>
      <c r="C65" s="101" t="str">
        <f>IF(tblLoan3[[#This Row],[PMT NO]]&lt;&gt;"",IF(ROW()-ROW(tblLoan3[[#Headers],[BEGINNING BALANCE]])=1,LoanAmount,INDEX(tblLoan3[ENDING BALANCE],ROW()-ROW(tblLoan3[[#Headers],[BEGINNING BALANCE]])-1)),"")</f>
        <v/>
      </c>
      <c r="D65" s="101" t="str">
        <f>IF(tblLoan3[[#This Row],[PMT NO]]&lt;&gt;"",ScheduledPayment,"")</f>
        <v/>
      </c>
      <c r="E6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65" s="101" t="str">
        <f>IF(tblLoan3[[#This Row],[PMT NO]]&lt;&gt;"",IF(tblLoan3[[#This Row],[SCHEDULED PAYMENT]]+tblLoan3[[#This Row],[EXTRA PAYMENT]]&lt;=tblLoan3[[#This Row],[BEGINNING BALANCE]],tblLoan3[[#This Row],[SCHEDULED PAYMENT]]+tblLoan3[[#This Row],[EXTRA PAYMENT]],tblLoan3[[#This Row],[BEGINNING BALANCE]]),"")</f>
        <v/>
      </c>
      <c r="G65" s="101" t="str">
        <f>IF(tblLoan3[[#This Row],[PMT NO]]&lt;&gt;"",tblLoan3[[#This Row],[TOTAL PAYMENT]]-tblLoan3[[#This Row],[INTEREST]],"")</f>
        <v/>
      </c>
      <c r="H65" s="101" t="str">
        <f>IF(tblLoan3[[#This Row],[PMT NO]]&lt;&gt;"",tblLoan3[[#This Row],[BEGINNING BALANCE]]*(InterestRate/PaymentsPerYear),"")</f>
        <v/>
      </c>
      <c r="I65" s="101" t="str">
        <f>IF(tblLoan3[[#This Row],[PMT NO]]&lt;&gt;"",IF(tblLoan3[[#This Row],[SCHEDULED PAYMENT]]+tblLoan3[[#This Row],[EXTRA PAYMENT]]&lt;=tblLoan3[[#This Row],[BEGINNING BALANCE]],tblLoan3[[#This Row],[BEGINNING BALANCE]]-tblLoan3[[#This Row],[PRINCIPAL]],0),"")</f>
        <v/>
      </c>
      <c r="J65" s="101" t="str">
        <f>IF(tblLoan3[[#This Row],[PMT NO]]&lt;&gt;"",SUM(INDEX(tblLoan3[INTEREST],1,1):tblLoan3[[#This Row],[INTEREST]]),"")</f>
        <v/>
      </c>
    </row>
    <row r="66" spans="1:10" x14ac:dyDescent="0.2">
      <c r="A66" s="97" t="str">
        <f>IF(LoanIsGood,IF(ROW()-ROW(tblLoan3[[#Headers],[PMT NO]])&gt;ScheduledNumberOfPayments,"",ROW()-ROW(tblLoan3[[#Headers],[PMT NO]])),"")</f>
        <v/>
      </c>
      <c r="B66" s="98" t="str">
        <f>IF(tblLoan3[[#This Row],[PMT NO]]&lt;&gt;"",EOMONTH(LoanStartDate,ROW(tblLoan3[[#This Row],[PMT NO]])-ROW(tblLoan3[[#Headers],[PMT NO]])-2)+DAY(LoanStartDate),"")</f>
        <v/>
      </c>
      <c r="C66" s="101" t="str">
        <f>IF(tblLoan3[[#This Row],[PMT NO]]&lt;&gt;"",IF(ROW()-ROW(tblLoan3[[#Headers],[BEGINNING BALANCE]])=1,LoanAmount,INDEX(tblLoan3[ENDING BALANCE],ROW()-ROW(tblLoan3[[#Headers],[BEGINNING BALANCE]])-1)),"")</f>
        <v/>
      </c>
      <c r="D66" s="101" t="str">
        <f>IF(tblLoan3[[#This Row],[PMT NO]]&lt;&gt;"",ScheduledPayment,"")</f>
        <v/>
      </c>
      <c r="E6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66" s="101" t="str">
        <f>IF(tblLoan3[[#This Row],[PMT NO]]&lt;&gt;"",IF(tblLoan3[[#This Row],[SCHEDULED PAYMENT]]+tblLoan3[[#This Row],[EXTRA PAYMENT]]&lt;=tblLoan3[[#This Row],[BEGINNING BALANCE]],tblLoan3[[#This Row],[SCHEDULED PAYMENT]]+tblLoan3[[#This Row],[EXTRA PAYMENT]],tblLoan3[[#This Row],[BEGINNING BALANCE]]),"")</f>
        <v/>
      </c>
      <c r="G66" s="101" t="str">
        <f>IF(tblLoan3[[#This Row],[PMT NO]]&lt;&gt;"",tblLoan3[[#This Row],[TOTAL PAYMENT]]-tblLoan3[[#This Row],[INTEREST]],"")</f>
        <v/>
      </c>
      <c r="H66" s="101" t="str">
        <f>IF(tblLoan3[[#This Row],[PMT NO]]&lt;&gt;"",tblLoan3[[#This Row],[BEGINNING BALANCE]]*(InterestRate/PaymentsPerYear),"")</f>
        <v/>
      </c>
      <c r="I66" s="101" t="str">
        <f>IF(tblLoan3[[#This Row],[PMT NO]]&lt;&gt;"",IF(tblLoan3[[#This Row],[SCHEDULED PAYMENT]]+tblLoan3[[#This Row],[EXTRA PAYMENT]]&lt;=tblLoan3[[#This Row],[BEGINNING BALANCE]],tblLoan3[[#This Row],[BEGINNING BALANCE]]-tblLoan3[[#This Row],[PRINCIPAL]],0),"")</f>
        <v/>
      </c>
      <c r="J66" s="101" t="str">
        <f>IF(tblLoan3[[#This Row],[PMT NO]]&lt;&gt;"",SUM(INDEX(tblLoan3[INTEREST],1,1):tblLoan3[[#This Row],[INTEREST]]),"")</f>
        <v/>
      </c>
    </row>
    <row r="67" spans="1:10" x14ac:dyDescent="0.2">
      <c r="A67" s="97" t="str">
        <f>IF(LoanIsGood,IF(ROW()-ROW(tblLoan3[[#Headers],[PMT NO]])&gt;ScheduledNumberOfPayments,"",ROW()-ROW(tblLoan3[[#Headers],[PMT NO]])),"")</f>
        <v/>
      </c>
      <c r="B67" s="98" t="str">
        <f>IF(tblLoan3[[#This Row],[PMT NO]]&lt;&gt;"",EOMONTH(LoanStartDate,ROW(tblLoan3[[#This Row],[PMT NO]])-ROW(tblLoan3[[#Headers],[PMT NO]])-2)+DAY(LoanStartDate),"")</f>
        <v/>
      </c>
      <c r="C67" s="101" t="str">
        <f>IF(tblLoan3[[#This Row],[PMT NO]]&lt;&gt;"",IF(ROW()-ROW(tblLoan3[[#Headers],[BEGINNING BALANCE]])=1,LoanAmount,INDEX(tblLoan3[ENDING BALANCE],ROW()-ROW(tblLoan3[[#Headers],[BEGINNING BALANCE]])-1)),"")</f>
        <v/>
      </c>
      <c r="D67" s="101" t="str">
        <f>IF(tblLoan3[[#This Row],[PMT NO]]&lt;&gt;"",ScheduledPayment,"")</f>
        <v/>
      </c>
      <c r="E6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67" s="101" t="str">
        <f>IF(tblLoan3[[#This Row],[PMT NO]]&lt;&gt;"",IF(tblLoan3[[#This Row],[SCHEDULED PAYMENT]]+tblLoan3[[#This Row],[EXTRA PAYMENT]]&lt;=tblLoan3[[#This Row],[BEGINNING BALANCE]],tblLoan3[[#This Row],[SCHEDULED PAYMENT]]+tblLoan3[[#This Row],[EXTRA PAYMENT]],tblLoan3[[#This Row],[BEGINNING BALANCE]]),"")</f>
        <v/>
      </c>
      <c r="G67" s="101" t="str">
        <f>IF(tblLoan3[[#This Row],[PMT NO]]&lt;&gt;"",tblLoan3[[#This Row],[TOTAL PAYMENT]]-tblLoan3[[#This Row],[INTEREST]],"")</f>
        <v/>
      </c>
      <c r="H67" s="101" t="str">
        <f>IF(tblLoan3[[#This Row],[PMT NO]]&lt;&gt;"",tblLoan3[[#This Row],[BEGINNING BALANCE]]*(InterestRate/PaymentsPerYear),"")</f>
        <v/>
      </c>
      <c r="I67" s="101" t="str">
        <f>IF(tblLoan3[[#This Row],[PMT NO]]&lt;&gt;"",IF(tblLoan3[[#This Row],[SCHEDULED PAYMENT]]+tblLoan3[[#This Row],[EXTRA PAYMENT]]&lt;=tblLoan3[[#This Row],[BEGINNING BALANCE]],tblLoan3[[#This Row],[BEGINNING BALANCE]]-tblLoan3[[#This Row],[PRINCIPAL]],0),"")</f>
        <v/>
      </c>
      <c r="J67" s="101" t="str">
        <f>IF(tblLoan3[[#This Row],[PMT NO]]&lt;&gt;"",SUM(INDEX(tblLoan3[INTEREST],1,1):tblLoan3[[#This Row],[INTEREST]]),"")</f>
        <v/>
      </c>
    </row>
    <row r="68" spans="1:10" x14ac:dyDescent="0.2">
      <c r="A68" s="97" t="str">
        <f>IF(LoanIsGood,IF(ROW()-ROW(tblLoan3[[#Headers],[PMT NO]])&gt;ScheduledNumberOfPayments,"",ROW()-ROW(tblLoan3[[#Headers],[PMT NO]])),"")</f>
        <v/>
      </c>
      <c r="B68" s="98" t="str">
        <f>IF(tblLoan3[[#This Row],[PMT NO]]&lt;&gt;"",EOMONTH(LoanStartDate,ROW(tblLoan3[[#This Row],[PMT NO]])-ROW(tblLoan3[[#Headers],[PMT NO]])-2)+DAY(LoanStartDate),"")</f>
        <v/>
      </c>
      <c r="C68" s="101" t="str">
        <f>IF(tblLoan3[[#This Row],[PMT NO]]&lt;&gt;"",IF(ROW()-ROW(tblLoan3[[#Headers],[BEGINNING BALANCE]])=1,LoanAmount,INDEX(tblLoan3[ENDING BALANCE],ROW()-ROW(tblLoan3[[#Headers],[BEGINNING BALANCE]])-1)),"")</f>
        <v/>
      </c>
      <c r="D68" s="101" t="str">
        <f>IF(tblLoan3[[#This Row],[PMT NO]]&lt;&gt;"",ScheduledPayment,"")</f>
        <v/>
      </c>
      <c r="E6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68" s="101" t="str">
        <f>IF(tblLoan3[[#This Row],[PMT NO]]&lt;&gt;"",IF(tblLoan3[[#This Row],[SCHEDULED PAYMENT]]+tblLoan3[[#This Row],[EXTRA PAYMENT]]&lt;=tblLoan3[[#This Row],[BEGINNING BALANCE]],tblLoan3[[#This Row],[SCHEDULED PAYMENT]]+tblLoan3[[#This Row],[EXTRA PAYMENT]],tblLoan3[[#This Row],[BEGINNING BALANCE]]),"")</f>
        <v/>
      </c>
      <c r="G68" s="101" t="str">
        <f>IF(tblLoan3[[#This Row],[PMT NO]]&lt;&gt;"",tblLoan3[[#This Row],[TOTAL PAYMENT]]-tblLoan3[[#This Row],[INTEREST]],"")</f>
        <v/>
      </c>
      <c r="H68" s="101" t="str">
        <f>IF(tblLoan3[[#This Row],[PMT NO]]&lt;&gt;"",tblLoan3[[#This Row],[BEGINNING BALANCE]]*(InterestRate/PaymentsPerYear),"")</f>
        <v/>
      </c>
      <c r="I68" s="101" t="str">
        <f>IF(tblLoan3[[#This Row],[PMT NO]]&lt;&gt;"",IF(tblLoan3[[#This Row],[SCHEDULED PAYMENT]]+tblLoan3[[#This Row],[EXTRA PAYMENT]]&lt;=tblLoan3[[#This Row],[BEGINNING BALANCE]],tblLoan3[[#This Row],[BEGINNING BALANCE]]-tblLoan3[[#This Row],[PRINCIPAL]],0),"")</f>
        <v/>
      </c>
      <c r="J68" s="101" t="str">
        <f>IF(tblLoan3[[#This Row],[PMT NO]]&lt;&gt;"",SUM(INDEX(tblLoan3[INTEREST],1,1):tblLoan3[[#This Row],[INTEREST]]),"")</f>
        <v/>
      </c>
    </row>
    <row r="69" spans="1:10" x14ac:dyDescent="0.2">
      <c r="A69" s="97" t="str">
        <f>IF(LoanIsGood,IF(ROW()-ROW(tblLoan3[[#Headers],[PMT NO]])&gt;ScheduledNumberOfPayments,"",ROW()-ROW(tblLoan3[[#Headers],[PMT NO]])),"")</f>
        <v/>
      </c>
      <c r="B69" s="98" t="str">
        <f>IF(tblLoan3[[#This Row],[PMT NO]]&lt;&gt;"",EOMONTH(LoanStartDate,ROW(tblLoan3[[#This Row],[PMT NO]])-ROW(tblLoan3[[#Headers],[PMT NO]])-2)+DAY(LoanStartDate),"")</f>
        <v/>
      </c>
      <c r="C69" s="101" t="str">
        <f>IF(tblLoan3[[#This Row],[PMT NO]]&lt;&gt;"",IF(ROW()-ROW(tblLoan3[[#Headers],[BEGINNING BALANCE]])=1,LoanAmount,INDEX(tblLoan3[ENDING BALANCE],ROW()-ROW(tblLoan3[[#Headers],[BEGINNING BALANCE]])-1)),"")</f>
        <v/>
      </c>
      <c r="D69" s="101" t="str">
        <f>IF(tblLoan3[[#This Row],[PMT NO]]&lt;&gt;"",ScheduledPayment,"")</f>
        <v/>
      </c>
      <c r="E6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69" s="101" t="str">
        <f>IF(tblLoan3[[#This Row],[PMT NO]]&lt;&gt;"",IF(tblLoan3[[#This Row],[SCHEDULED PAYMENT]]+tblLoan3[[#This Row],[EXTRA PAYMENT]]&lt;=tblLoan3[[#This Row],[BEGINNING BALANCE]],tblLoan3[[#This Row],[SCHEDULED PAYMENT]]+tblLoan3[[#This Row],[EXTRA PAYMENT]],tblLoan3[[#This Row],[BEGINNING BALANCE]]),"")</f>
        <v/>
      </c>
      <c r="G69" s="101" t="str">
        <f>IF(tblLoan3[[#This Row],[PMT NO]]&lt;&gt;"",tblLoan3[[#This Row],[TOTAL PAYMENT]]-tblLoan3[[#This Row],[INTEREST]],"")</f>
        <v/>
      </c>
      <c r="H69" s="101" t="str">
        <f>IF(tblLoan3[[#This Row],[PMT NO]]&lt;&gt;"",tblLoan3[[#This Row],[BEGINNING BALANCE]]*(InterestRate/PaymentsPerYear),"")</f>
        <v/>
      </c>
      <c r="I69" s="101" t="str">
        <f>IF(tblLoan3[[#This Row],[PMT NO]]&lt;&gt;"",IF(tblLoan3[[#This Row],[SCHEDULED PAYMENT]]+tblLoan3[[#This Row],[EXTRA PAYMENT]]&lt;=tblLoan3[[#This Row],[BEGINNING BALANCE]],tblLoan3[[#This Row],[BEGINNING BALANCE]]-tblLoan3[[#This Row],[PRINCIPAL]],0),"")</f>
        <v/>
      </c>
      <c r="J69" s="101" t="str">
        <f>IF(tblLoan3[[#This Row],[PMT NO]]&lt;&gt;"",SUM(INDEX(tblLoan3[INTEREST],1,1):tblLoan3[[#This Row],[INTEREST]]),"")</f>
        <v/>
      </c>
    </row>
    <row r="70" spans="1:10" x14ac:dyDescent="0.2">
      <c r="A70" s="97" t="str">
        <f>IF(LoanIsGood,IF(ROW()-ROW(tblLoan3[[#Headers],[PMT NO]])&gt;ScheduledNumberOfPayments,"",ROW()-ROW(tblLoan3[[#Headers],[PMT NO]])),"")</f>
        <v/>
      </c>
      <c r="B70" s="98" t="str">
        <f>IF(tblLoan3[[#This Row],[PMT NO]]&lt;&gt;"",EOMONTH(LoanStartDate,ROW(tblLoan3[[#This Row],[PMT NO]])-ROW(tblLoan3[[#Headers],[PMT NO]])-2)+DAY(LoanStartDate),"")</f>
        <v/>
      </c>
      <c r="C70" s="101" t="str">
        <f>IF(tblLoan3[[#This Row],[PMT NO]]&lt;&gt;"",IF(ROW()-ROW(tblLoan3[[#Headers],[BEGINNING BALANCE]])=1,LoanAmount,INDEX(tblLoan3[ENDING BALANCE],ROW()-ROW(tblLoan3[[#Headers],[BEGINNING BALANCE]])-1)),"")</f>
        <v/>
      </c>
      <c r="D70" s="101" t="str">
        <f>IF(tblLoan3[[#This Row],[PMT NO]]&lt;&gt;"",ScheduledPayment,"")</f>
        <v/>
      </c>
      <c r="E7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70" s="101" t="str">
        <f>IF(tblLoan3[[#This Row],[PMT NO]]&lt;&gt;"",IF(tblLoan3[[#This Row],[SCHEDULED PAYMENT]]+tblLoan3[[#This Row],[EXTRA PAYMENT]]&lt;=tblLoan3[[#This Row],[BEGINNING BALANCE]],tblLoan3[[#This Row],[SCHEDULED PAYMENT]]+tblLoan3[[#This Row],[EXTRA PAYMENT]],tblLoan3[[#This Row],[BEGINNING BALANCE]]),"")</f>
        <v/>
      </c>
      <c r="G70" s="101" t="str">
        <f>IF(tblLoan3[[#This Row],[PMT NO]]&lt;&gt;"",tblLoan3[[#This Row],[TOTAL PAYMENT]]-tblLoan3[[#This Row],[INTEREST]],"")</f>
        <v/>
      </c>
      <c r="H70" s="101" t="str">
        <f>IF(tblLoan3[[#This Row],[PMT NO]]&lt;&gt;"",tblLoan3[[#This Row],[BEGINNING BALANCE]]*(InterestRate/PaymentsPerYear),"")</f>
        <v/>
      </c>
      <c r="I70" s="101" t="str">
        <f>IF(tblLoan3[[#This Row],[PMT NO]]&lt;&gt;"",IF(tblLoan3[[#This Row],[SCHEDULED PAYMENT]]+tblLoan3[[#This Row],[EXTRA PAYMENT]]&lt;=tblLoan3[[#This Row],[BEGINNING BALANCE]],tblLoan3[[#This Row],[BEGINNING BALANCE]]-tblLoan3[[#This Row],[PRINCIPAL]],0),"")</f>
        <v/>
      </c>
      <c r="J70" s="101" t="str">
        <f>IF(tblLoan3[[#This Row],[PMT NO]]&lt;&gt;"",SUM(INDEX(tblLoan3[INTEREST],1,1):tblLoan3[[#This Row],[INTEREST]]),"")</f>
        <v/>
      </c>
    </row>
    <row r="71" spans="1:10" x14ac:dyDescent="0.2">
      <c r="A71" s="97" t="str">
        <f>IF(LoanIsGood,IF(ROW()-ROW(tblLoan3[[#Headers],[PMT NO]])&gt;ScheduledNumberOfPayments,"",ROW()-ROW(tblLoan3[[#Headers],[PMT NO]])),"")</f>
        <v/>
      </c>
      <c r="B71" s="98" t="str">
        <f>IF(tblLoan3[[#This Row],[PMT NO]]&lt;&gt;"",EOMONTH(LoanStartDate,ROW(tblLoan3[[#This Row],[PMT NO]])-ROW(tblLoan3[[#Headers],[PMT NO]])-2)+DAY(LoanStartDate),"")</f>
        <v/>
      </c>
      <c r="C71" s="101" t="str">
        <f>IF(tblLoan3[[#This Row],[PMT NO]]&lt;&gt;"",IF(ROW()-ROW(tblLoan3[[#Headers],[BEGINNING BALANCE]])=1,LoanAmount,INDEX(tblLoan3[ENDING BALANCE],ROW()-ROW(tblLoan3[[#Headers],[BEGINNING BALANCE]])-1)),"")</f>
        <v/>
      </c>
      <c r="D71" s="101" t="str">
        <f>IF(tblLoan3[[#This Row],[PMT NO]]&lt;&gt;"",ScheduledPayment,"")</f>
        <v/>
      </c>
      <c r="E7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71" s="101" t="str">
        <f>IF(tblLoan3[[#This Row],[PMT NO]]&lt;&gt;"",IF(tblLoan3[[#This Row],[SCHEDULED PAYMENT]]+tblLoan3[[#This Row],[EXTRA PAYMENT]]&lt;=tblLoan3[[#This Row],[BEGINNING BALANCE]],tblLoan3[[#This Row],[SCHEDULED PAYMENT]]+tblLoan3[[#This Row],[EXTRA PAYMENT]],tblLoan3[[#This Row],[BEGINNING BALANCE]]),"")</f>
        <v/>
      </c>
      <c r="G71" s="101" t="str">
        <f>IF(tblLoan3[[#This Row],[PMT NO]]&lt;&gt;"",tblLoan3[[#This Row],[TOTAL PAYMENT]]-tblLoan3[[#This Row],[INTEREST]],"")</f>
        <v/>
      </c>
      <c r="H71" s="101" t="str">
        <f>IF(tblLoan3[[#This Row],[PMT NO]]&lt;&gt;"",tblLoan3[[#This Row],[BEGINNING BALANCE]]*(InterestRate/PaymentsPerYear),"")</f>
        <v/>
      </c>
      <c r="I71" s="101" t="str">
        <f>IF(tblLoan3[[#This Row],[PMT NO]]&lt;&gt;"",IF(tblLoan3[[#This Row],[SCHEDULED PAYMENT]]+tblLoan3[[#This Row],[EXTRA PAYMENT]]&lt;=tblLoan3[[#This Row],[BEGINNING BALANCE]],tblLoan3[[#This Row],[BEGINNING BALANCE]]-tblLoan3[[#This Row],[PRINCIPAL]],0),"")</f>
        <v/>
      </c>
      <c r="J71" s="101" t="str">
        <f>IF(tblLoan3[[#This Row],[PMT NO]]&lt;&gt;"",SUM(INDEX(tblLoan3[INTEREST],1,1):tblLoan3[[#This Row],[INTEREST]]),"")</f>
        <v/>
      </c>
    </row>
    <row r="72" spans="1:10" x14ac:dyDescent="0.2">
      <c r="A72" s="97" t="str">
        <f>IF(LoanIsGood,IF(ROW()-ROW(tblLoan3[[#Headers],[PMT NO]])&gt;ScheduledNumberOfPayments,"",ROW()-ROW(tblLoan3[[#Headers],[PMT NO]])),"")</f>
        <v/>
      </c>
      <c r="B72" s="98" t="str">
        <f>IF(tblLoan3[[#This Row],[PMT NO]]&lt;&gt;"",EOMONTH(LoanStartDate,ROW(tblLoan3[[#This Row],[PMT NO]])-ROW(tblLoan3[[#Headers],[PMT NO]])-2)+DAY(LoanStartDate),"")</f>
        <v/>
      </c>
      <c r="C72" s="101" t="str">
        <f>IF(tblLoan3[[#This Row],[PMT NO]]&lt;&gt;"",IF(ROW()-ROW(tblLoan3[[#Headers],[BEGINNING BALANCE]])=1,LoanAmount,INDEX(tblLoan3[ENDING BALANCE],ROW()-ROW(tblLoan3[[#Headers],[BEGINNING BALANCE]])-1)),"")</f>
        <v/>
      </c>
      <c r="D72" s="101" t="str">
        <f>IF(tblLoan3[[#This Row],[PMT NO]]&lt;&gt;"",ScheduledPayment,"")</f>
        <v/>
      </c>
      <c r="E7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72" s="101" t="str">
        <f>IF(tblLoan3[[#This Row],[PMT NO]]&lt;&gt;"",IF(tblLoan3[[#This Row],[SCHEDULED PAYMENT]]+tblLoan3[[#This Row],[EXTRA PAYMENT]]&lt;=tblLoan3[[#This Row],[BEGINNING BALANCE]],tblLoan3[[#This Row],[SCHEDULED PAYMENT]]+tblLoan3[[#This Row],[EXTRA PAYMENT]],tblLoan3[[#This Row],[BEGINNING BALANCE]]),"")</f>
        <v/>
      </c>
      <c r="G72" s="101" t="str">
        <f>IF(tblLoan3[[#This Row],[PMT NO]]&lt;&gt;"",tblLoan3[[#This Row],[TOTAL PAYMENT]]-tblLoan3[[#This Row],[INTEREST]],"")</f>
        <v/>
      </c>
      <c r="H72" s="101" t="str">
        <f>IF(tblLoan3[[#This Row],[PMT NO]]&lt;&gt;"",tblLoan3[[#This Row],[BEGINNING BALANCE]]*(InterestRate/PaymentsPerYear),"")</f>
        <v/>
      </c>
      <c r="I72" s="101" t="str">
        <f>IF(tblLoan3[[#This Row],[PMT NO]]&lt;&gt;"",IF(tblLoan3[[#This Row],[SCHEDULED PAYMENT]]+tblLoan3[[#This Row],[EXTRA PAYMENT]]&lt;=tblLoan3[[#This Row],[BEGINNING BALANCE]],tblLoan3[[#This Row],[BEGINNING BALANCE]]-tblLoan3[[#This Row],[PRINCIPAL]],0),"")</f>
        <v/>
      </c>
      <c r="J72" s="101" t="str">
        <f>IF(tblLoan3[[#This Row],[PMT NO]]&lt;&gt;"",SUM(INDEX(tblLoan3[INTEREST],1,1):tblLoan3[[#This Row],[INTEREST]]),"")</f>
        <v/>
      </c>
    </row>
    <row r="73" spans="1:10" x14ac:dyDescent="0.2">
      <c r="A73" s="97" t="str">
        <f>IF(LoanIsGood,IF(ROW()-ROW(tblLoan3[[#Headers],[PMT NO]])&gt;ScheduledNumberOfPayments,"",ROW()-ROW(tblLoan3[[#Headers],[PMT NO]])),"")</f>
        <v/>
      </c>
      <c r="B73" s="98" t="str">
        <f>IF(tblLoan3[[#This Row],[PMT NO]]&lt;&gt;"",EOMONTH(LoanStartDate,ROW(tblLoan3[[#This Row],[PMT NO]])-ROW(tblLoan3[[#Headers],[PMT NO]])-2)+DAY(LoanStartDate),"")</f>
        <v/>
      </c>
      <c r="C73" s="101" t="str">
        <f>IF(tblLoan3[[#This Row],[PMT NO]]&lt;&gt;"",IF(ROW()-ROW(tblLoan3[[#Headers],[BEGINNING BALANCE]])=1,LoanAmount,INDEX(tblLoan3[ENDING BALANCE],ROW()-ROW(tblLoan3[[#Headers],[BEGINNING BALANCE]])-1)),"")</f>
        <v/>
      </c>
      <c r="D73" s="101" t="str">
        <f>IF(tblLoan3[[#This Row],[PMT NO]]&lt;&gt;"",ScheduledPayment,"")</f>
        <v/>
      </c>
      <c r="E7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73" s="101" t="str">
        <f>IF(tblLoan3[[#This Row],[PMT NO]]&lt;&gt;"",IF(tblLoan3[[#This Row],[SCHEDULED PAYMENT]]+tblLoan3[[#This Row],[EXTRA PAYMENT]]&lt;=tblLoan3[[#This Row],[BEGINNING BALANCE]],tblLoan3[[#This Row],[SCHEDULED PAYMENT]]+tblLoan3[[#This Row],[EXTRA PAYMENT]],tblLoan3[[#This Row],[BEGINNING BALANCE]]),"")</f>
        <v/>
      </c>
      <c r="G73" s="101" t="str">
        <f>IF(tblLoan3[[#This Row],[PMT NO]]&lt;&gt;"",tblLoan3[[#This Row],[TOTAL PAYMENT]]-tblLoan3[[#This Row],[INTEREST]],"")</f>
        <v/>
      </c>
      <c r="H73" s="101" t="str">
        <f>IF(tblLoan3[[#This Row],[PMT NO]]&lt;&gt;"",tblLoan3[[#This Row],[BEGINNING BALANCE]]*(InterestRate/PaymentsPerYear),"")</f>
        <v/>
      </c>
      <c r="I73" s="101" t="str">
        <f>IF(tblLoan3[[#This Row],[PMT NO]]&lt;&gt;"",IF(tblLoan3[[#This Row],[SCHEDULED PAYMENT]]+tblLoan3[[#This Row],[EXTRA PAYMENT]]&lt;=tblLoan3[[#This Row],[BEGINNING BALANCE]],tblLoan3[[#This Row],[BEGINNING BALANCE]]-tblLoan3[[#This Row],[PRINCIPAL]],0),"")</f>
        <v/>
      </c>
      <c r="J73" s="101" t="str">
        <f>IF(tblLoan3[[#This Row],[PMT NO]]&lt;&gt;"",SUM(INDEX(tblLoan3[INTEREST],1,1):tblLoan3[[#This Row],[INTEREST]]),"")</f>
        <v/>
      </c>
    </row>
    <row r="74" spans="1:10" x14ac:dyDescent="0.2">
      <c r="A74" s="97" t="str">
        <f>IF(LoanIsGood,IF(ROW()-ROW(tblLoan3[[#Headers],[PMT NO]])&gt;ScheduledNumberOfPayments,"",ROW()-ROW(tblLoan3[[#Headers],[PMT NO]])),"")</f>
        <v/>
      </c>
      <c r="B74" s="98" t="str">
        <f>IF(tblLoan3[[#This Row],[PMT NO]]&lt;&gt;"",EOMONTH(LoanStartDate,ROW(tblLoan3[[#This Row],[PMT NO]])-ROW(tblLoan3[[#Headers],[PMT NO]])-2)+DAY(LoanStartDate),"")</f>
        <v/>
      </c>
      <c r="C74" s="101" t="str">
        <f>IF(tblLoan3[[#This Row],[PMT NO]]&lt;&gt;"",IF(ROW()-ROW(tblLoan3[[#Headers],[BEGINNING BALANCE]])=1,LoanAmount,INDEX(tblLoan3[ENDING BALANCE],ROW()-ROW(tblLoan3[[#Headers],[BEGINNING BALANCE]])-1)),"")</f>
        <v/>
      </c>
      <c r="D74" s="101" t="str">
        <f>IF(tblLoan3[[#This Row],[PMT NO]]&lt;&gt;"",ScheduledPayment,"")</f>
        <v/>
      </c>
      <c r="E7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74" s="101" t="str">
        <f>IF(tblLoan3[[#This Row],[PMT NO]]&lt;&gt;"",IF(tblLoan3[[#This Row],[SCHEDULED PAYMENT]]+tblLoan3[[#This Row],[EXTRA PAYMENT]]&lt;=tblLoan3[[#This Row],[BEGINNING BALANCE]],tblLoan3[[#This Row],[SCHEDULED PAYMENT]]+tblLoan3[[#This Row],[EXTRA PAYMENT]],tblLoan3[[#This Row],[BEGINNING BALANCE]]),"")</f>
        <v/>
      </c>
      <c r="G74" s="101" t="str">
        <f>IF(tblLoan3[[#This Row],[PMT NO]]&lt;&gt;"",tblLoan3[[#This Row],[TOTAL PAYMENT]]-tblLoan3[[#This Row],[INTEREST]],"")</f>
        <v/>
      </c>
      <c r="H74" s="101" t="str">
        <f>IF(tblLoan3[[#This Row],[PMT NO]]&lt;&gt;"",tblLoan3[[#This Row],[BEGINNING BALANCE]]*(InterestRate/PaymentsPerYear),"")</f>
        <v/>
      </c>
      <c r="I74" s="101" t="str">
        <f>IF(tblLoan3[[#This Row],[PMT NO]]&lt;&gt;"",IF(tblLoan3[[#This Row],[SCHEDULED PAYMENT]]+tblLoan3[[#This Row],[EXTRA PAYMENT]]&lt;=tblLoan3[[#This Row],[BEGINNING BALANCE]],tblLoan3[[#This Row],[BEGINNING BALANCE]]-tblLoan3[[#This Row],[PRINCIPAL]],0),"")</f>
        <v/>
      </c>
      <c r="J74" s="101" t="str">
        <f>IF(tblLoan3[[#This Row],[PMT NO]]&lt;&gt;"",SUM(INDEX(tblLoan3[INTEREST],1,1):tblLoan3[[#This Row],[INTEREST]]),"")</f>
        <v/>
      </c>
    </row>
    <row r="75" spans="1:10" x14ac:dyDescent="0.2">
      <c r="A75" s="97" t="str">
        <f>IF(LoanIsGood,IF(ROW()-ROW(tblLoan3[[#Headers],[PMT NO]])&gt;ScheduledNumberOfPayments,"",ROW()-ROW(tblLoan3[[#Headers],[PMT NO]])),"")</f>
        <v/>
      </c>
      <c r="B75" s="98" t="str">
        <f>IF(tblLoan3[[#This Row],[PMT NO]]&lt;&gt;"",EOMONTH(LoanStartDate,ROW(tblLoan3[[#This Row],[PMT NO]])-ROW(tblLoan3[[#Headers],[PMT NO]])-2)+DAY(LoanStartDate),"")</f>
        <v/>
      </c>
      <c r="C75" s="101" t="str">
        <f>IF(tblLoan3[[#This Row],[PMT NO]]&lt;&gt;"",IF(ROW()-ROW(tblLoan3[[#Headers],[BEGINNING BALANCE]])=1,LoanAmount,INDEX(tblLoan3[ENDING BALANCE],ROW()-ROW(tblLoan3[[#Headers],[BEGINNING BALANCE]])-1)),"")</f>
        <v/>
      </c>
      <c r="D75" s="101" t="str">
        <f>IF(tblLoan3[[#This Row],[PMT NO]]&lt;&gt;"",ScheduledPayment,"")</f>
        <v/>
      </c>
      <c r="E7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75" s="101" t="str">
        <f>IF(tblLoan3[[#This Row],[PMT NO]]&lt;&gt;"",IF(tblLoan3[[#This Row],[SCHEDULED PAYMENT]]+tblLoan3[[#This Row],[EXTRA PAYMENT]]&lt;=tblLoan3[[#This Row],[BEGINNING BALANCE]],tblLoan3[[#This Row],[SCHEDULED PAYMENT]]+tblLoan3[[#This Row],[EXTRA PAYMENT]],tblLoan3[[#This Row],[BEGINNING BALANCE]]),"")</f>
        <v/>
      </c>
      <c r="G75" s="101" t="str">
        <f>IF(tblLoan3[[#This Row],[PMT NO]]&lt;&gt;"",tblLoan3[[#This Row],[TOTAL PAYMENT]]-tblLoan3[[#This Row],[INTEREST]],"")</f>
        <v/>
      </c>
      <c r="H75" s="101" t="str">
        <f>IF(tblLoan3[[#This Row],[PMT NO]]&lt;&gt;"",tblLoan3[[#This Row],[BEGINNING BALANCE]]*(InterestRate/PaymentsPerYear),"")</f>
        <v/>
      </c>
      <c r="I75" s="101" t="str">
        <f>IF(tblLoan3[[#This Row],[PMT NO]]&lt;&gt;"",IF(tblLoan3[[#This Row],[SCHEDULED PAYMENT]]+tblLoan3[[#This Row],[EXTRA PAYMENT]]&lt;=tblLoan3[[#This Row],[BEGINNING BALANCE]],tblLoan3[[#This Row],[BEGINNING BALANCE]]-tblLoan3[[#This Row],[PRINCIPAL]],0),"")</f>
        <v/>
      </c>
      <c r="J75" s="101" t="str">
        <f>IF(tblLoan3[[#This Row],[PMT NO]]&lt;&gt;"",SUM(INDEX(tblLoan3[INTEREST],1,1):tblLoan3[[#This Row],[INTEREST]]),"")</f>
        <v/>
      </c>
    </row>
    <row r="76" spans="1:10" x14ac:dyDescent="0.2">
      <c r="A76" s="97" t="str">
        <f>IF(LoanIsGood,IF(ROW()-ROW(tblLoan3[[#Headers],[PMT NO]])&gt;ScheduledNumberOfPayments,"",ROW()-ROW(tblLoan3[[#Headers],[PMT NO]])),"")</f>
        <v/>
      </c>
      <c r="B76" s="98" t="str">
        <f>IF(tblLoan3[[#This Row],[PMT NO]]&lt;&gt;"",EOMONTH(LoanStartDate,ROW(tblLoan3[[#This Row],[PMT NO]])-ROW(tblLoan3[[#Headers],[PMT NO]])-2)+DAY(LoanStartDate),"")</f>
        <v/>
      </c>
      <c r="C76" s="101" t="str">
        <f>IF(tblLoan3[[#This Row],[PMT NO]]&lt;&gt;"",IF(ROW()-ROW(tblLoan3[[#Headers],[BEGINNING BALANCE]])=1,LoanAmount,INDEX(tblLoan3[ENDING BALANCE],ROW()-ROW(tblLoan3[[#Headers],[BEGINNING BALANCE]])-1)),"")</f>
        <v/>
      </c>
      <c r="D76" s="101" t="str">
        <f>IF(tblLoan3[[#This Row],[PMT NO]]&lt;&gt;"",ScheduledPayment,"")</f>
        <v/>
      </c>
      <c r="E7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76" s="101" t="str">
        <f>IF(tblLoan3[[#This Row],[PMT NO]]&lt;&gt;"",IF(tblLoan3[[#This Row],[SCHEDULED PAYMENT]]+tblLoan3[[#This Row],[EXTRA PAYMENT]]&lt;=tblLoan3[[#This Row],[BEGINNING BALANCE]],tblLoan3[[#This Row],[SCHEDULED PAYMENT]]+tblLoan3[[#This Row],[EXTRA PAYMENT]],tblLoan3[[#This Row],[BEGINNING BALANCE]]),"")</f>
        <v/>
      </c>
      <c r="G76" s="101" t="str">
        <f>IF(tblLoan3[[#This Row],[PMT NO]]&lt;&gt;"",tblLoan3[[#This Row],[TOTAL PAYMENT]]-tblLoan3[[#This Row],[INTEREST]],"")</f>
        <v/>
      </c>
      <c r="H76" s="101" t="str">
        <f>IF(tblLoan3[[#This Row],[PMT NO]]&lt;&gt;"",tblLoan3[[#This Row],[BEGINNING BALANCE]]*(InterestRate/PaymentsPerYear),"")</f>
        <v/>
      </c>
      <c r="I76" s="101" t="str">
        <f>IF(tblLoan3[[#This Row],[PMT NO]]&lt;&gt;"",IF(tblLoan3[[#This Row],[SCHEDULED PAYMENT]]+tblLoan3[[#This Row],[EXTRA PAYMENT]]&lt;=tblLoan3[[#This Row],[BEGINNING BALANCE]],tblLoan3[[#This Row],[BEGINNING BALANCE]]-tblLoan3[[#This Row],[PRINCIPAL]],0),"")</f>
        <v/>
      </c>
      <c r="J76" s="101" t="str">
        <f>IF(tblLoan3[[#This Row],[PMT NO]]&lt;&gt;"",SUM(INDEX(tblLoan3[INTEREST],1,1):tblLoan3[[#This Row],[INTEREST]]),"")</f>
        <v/>
      </c>
    </row>
    <row r="77" spans="1:10" x14ac:dyDescent="0.2">
      <c r="A77" s="97" t="str">
        <f>IF(LoanIsGood,IF(ROW()-ROW(tblLoan3[[#Headers],[PMT NO]])&gt;ScheduledNumberOfPayments,"",ROW()-ROW(tblLoan3[[#Headers],[PMT NO]])),"")</f>
        <v/>
      </c>
      <c r="B77" s="98" t="str">
        <f>IF(tblLoan3[[#This Row],[PMT NO]]&lt;&gt;"",EOMONTH(LoanStartDate,ROW(tblLoan3[[#This Row],[PMT NO]])-ROW(tblLoan3[[#Headers],[PMT NO]])-2)+DAY(LoanStartDate),"")</f>
        <v/>
      </c>
      <c r="C77" s="101" t="str">
        <f>IF(tblLoan3[[#This Row],[PMT NO]]&lt;&gt;"",IF(ROW()-ROW(tblLoan3[[#Headers],[BEGINNING BALANCE]])=1,LoanAmount,INDEX(tblLoan3[ENDING BALANCE],ROW()-ROW(tblLoan3[[#Headers],[BEGINNING BALANCE]])-1)),"")</f>
        <v/>
      </c>
      <c r="D77" s="101" t="str">
        <f>IF(tblLoan3[[#This Row],[PMT NO]]&lt;&gt;"",ScheduledPayment,"")</f>
        <v/>
      </c>
      <c r="E7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77" s="101" t="str">
        <f>IF(tblLoan3[[#This Row],[PMT NO]]&lt;&gt;"",IF(tblLoan3[[#This Row],[SCHEDULED PAYMENT]]+tblLoan3[[#This Row],[EXTRA PAYMENT]]&lt;=tblLoan3[[#This Row],[BEGINNING BALANCE]],tblLoan3[[#This Row],[SCHEDULED PAYMENT]]+tblLoan3[[#This Row],[EXTRA PAYMENT]],tblLoan3[[#This Row],[BEGINNING BALANCE]]),"")</f>
        <v/>
      </c>
      <c r="G77" s="101" t="str">
        <f>IF(tblLoan3[[#This Row],[PMT NO]]&lt;&gt;"",tblLoan3[[#This Row],[TOTAL PAYMENT]]-tblLoan3[[#This Row],[INTEREST]],"")</f>
        <v/>
      </c>
      <c r="H77" s="101" t="str">
        <f>IF(tblLoan3[[#This Row],[PMT NO]]&lt;&gt;"",tblLoan3[[#This Row],[BEGINNING BALANCE]]*(InterestRate/PaymentsPerYear),"")</f>
        <v/>
      </c>
      <c r="I77" s="101" t="str">
        <f>IF(tblLoan3[[#This Row],[PMT NO]]&lt;&gt;"",IF(tblLoan3[[#This Row],[SCHEDULED PAYMENT]]+tblLoan3[[#This Row],[EXTRA PAYMENT]]&lt;=tblLoan3[[#This Row],[BEGINNING BALANCE]],tblLoan3[[#This Row],[BEGINNING BALANCE]]-tblLoan3[[#This Row],[PRINCIPAL]],0),"")</f>
        <v/>
      </c>
      <c r="J77" s="101" t="str">
        <f>IF(tblLoan3[[#This Row],[PMT NO]]&lt;&gt;"",SUM(INDEX(tblLoan3[INTEREST],1,1):tblLoan3[[#This Row],[INTEREST]]),"")</f>
        <v/>
      </c>
    </row>
    <row r="78" spans="1:10" x14ac:dyDescent="0.2">
      <c r="A78" s="97" t="str">
        <f>IF(LoanIsGood,IF(ROW()-ROW(tblLoan3[[#Headers],[PMT NO]])&gt;ScheduledNumberOfPayments,"",ROW()-ROW(tblLoan3[[#Headers],[PMT NO]])),"")</f>
        <v/>
      </c>
      <c r="B78" s="98" t="str">
        <f>IF(tblLoan3[[#This Row],[PMT NO]]&lt;&gt;"",EOMONTH(LoanStartDate,ROW(tblLoan3[[#This Row],[PMT NO]])-ROW(tblLoan3[[#Headers],[PMT NO]])-2)+DAY(LoanStartDate),"")</f>
        <v/>
      </c>
      <c r="C78" s="101" t="str">
        <f>IF(tblLoan3[[#This Row],[PMT NO]]&lt;&gt;"",IF(ROW()-ROW(tblLoan3[[#Headers],[BEGINNING BALANCE]])=1,LoanAmount,INDEX(tblLoan3[ENDING BALANCE],ROW()-ROW(tblLoan3[[#Headers],[BEGINNING BALANCE]])-1)),"")</f>
        <v/>
      </c>
      <c r="D78" s="101" t="str">
        <f>IF(tblLoan3[[#This Row],[PMT NO]]&lt;&gt;"",ScheduledPayment,"")</f>
        <v/>
      </c>
      <c r="E7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78" s="101" t="str">
        <f>IF(tblLoan3[[#This Row],[PMT NO]]&lt;&gt;"",IF(tblLoan3[[#This Row],[SCHEDULED PAYMENT]]+tblLoan3[[#This Row],[EXTRA PAYMENT]]&lt;=tblLoan3[[#This Row],[BEGINNING BALANCE]],tblLoan3[[#This Row],[SCHEDULED PAYMENT]]+tblLoan3[[#This Row],[EXTRA PAYMENT]],tblLoan3[[#This Row],[BEGINNING BALANCE]]),"")</f>
        <v/>
      </c>
      <c r="G78" s="101" t="str">
        <f>IF(tblLoan3[[#This Row],[PMT NO]]&lt;&gt;"",tblLoan3[[#This Row],[TOTAL PAYMENT]]-tblLoan3[[#This Row],[INTEREST]],"")</f>
        <v/>
      </c>
      <c r="H78" s="101" t="str">
        <f>IF(tblLoan3[[#This Row],[PMT NO]]&lt;&gt;"",tblLoan3[[#This Row],[BEGINNING BALANCE]]*(InterestRate/PaymentsPerYear),"")</f>
        <v/>
      </c>
      <c r="I78" s="101" t="str">
        <f>IF(tblLoan3[[#This Row],[PMT NO]]&lt;&gt;"",IF(tblLoan3[[#This Row],[SCHEDULED PAYMENT]]+tblLoan3[[#This Row],[EXTRA PAYMENT]]&lt;=tblLoan3[[#This Row],[BEGINNING BALANCE]],tblLoan3[[#This Row],[BEGINNING BALANCE]]-tblLoan3[[#This Row],[PRINCIPAL]],0),"")</f>
        <v/>
      </c>
      <c r="J78" s="101" t="str">
        <f>IF(tblLoan3[[#This Row],[PMT NO]]&lt;&gt;"",SUM(INDEX(tblLoan3[INTEREST],1,1):tblLoan3[[#This Row],[INTEREST]]),"")</f>
        <v/>
      </c>
    </row>
    <row r="79" spans="1:10" x14ac:dyDescent="0.2">
      <c r="A79" s="97" t="str">
        <f>IF(LoanIsGood,IF(ROW()-ROW(tblLoan3[[#Headers],[PMT NO]])&gt;ScheduledNumberOfPayments,"",ROW()-ROW(tblLoan3[[#Headers],[PMT NO]])),"")</f>
        <v/>
      </c>
      <c r="B79" s="98" t="str">
        <f>IF(tblLoan3[[#This Row],[PMT NO]]&lt;&gt;"",EOMONTH(LoanStartDate,ROW(tblLoan3[[#This Row],[PMT NO]])-ROW(tblLoan3[[#Headers],[PMT NO]])-2)+DAY(LoanStartDate),"")</f>
        <v/>
      </c>
      <c r="C79" s="101" t="str">
        <f>IF(tblLoan3[[#This Row],[PMT NO]]&lt;&gt;"",IF(ROW()-ROW(tblLoan3[[#Headers],[BEGINNING BALANCE]])=1,LoanAmount,INDEX(tblLoan3[ENDING BALANCE],ROW()-ROW(tblLoan3[[#Headers],[BEGINNING BALANCE]])-1)),"")</f>
        <v/>
      </c>
      <c r="D79" s="101" t="str">
        <f>IF(tblLoan3[[#This Row],[PMT NO]]&lt;&gt;"",ScheduledPayment,"")</f>
        <v/>
      </c>
      <c r="E7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79" s="101" t="str">
        <f>IF(tblLoan3[[#This Row],[PMT NO]]&lt;&gt;"",IF(tblLoan3[[#This Row],[SCHEDULED PAYMENT]]+tblLoan3[[#This Row],[EXTRA PAYMENT]]&lt;=tblLoan3[[#This Row],[BEGINNING BALANCE]],tblLoan3[[#This Row],[SCHEDULED PAYMENT]]+tblLoan3[[#This Row],[EXTRA PAYMENT]],tblLoan3[[#This Row],[BEGINNING BALANCE]]),"")</f>
        <v/>
      </c>
      <c r="G79" s="101" t="str">
        <f>IF(tblLoan3[[#This Row],[PMT NO]]&lt;&gt;"",tblLoan3[[#This Row],[TOTAL PAYMENT]]-tblLoan3[[#This Row],[INTEREST]],"")</f>
        <v/>
      </c>
      <c r="H79" s="101" t="str">
        <f>IF(tblLoan3[[#This Row],[PMT NO]]&lt;&gt;"",tblLoan3[[#This Row],[BEGINNING BALANCE]]*(InterestRate/PaymentsPerYear),"")</f>
        <v/>
      </c>
      <c r="I79" s="101" t="str">
        <f>IF(tblLoan3[[#This Row],[PMT NO]]&lt;&gt;"",IF(tblLoan3[[#This Row],[SCHEDULED PAYMENT]]+tblLoan3[[#This Row],[EXTRA PAYMENT]]&lt;=tblLoan3[[#This Row],[BEGINNING BALANCE]],tblLoan3[[#This Row],[BEGINNING BALANCE]]-tblLoan3[[#This Row],[PRINCIPAL]],0),"")</f>
        <v/>
      </c>
      <c r="J79" s="101" t="str">
        <f>IF(tblLoan3[[#This Row],[PMT NO]]&lt;&gt;"",SUM(INDEX(tblLoan3[INTEREST],1,1):tblLoan3[[#This Row],[INTEREST]]),"")</f>
        <v/>
      </c>
    </row>
    <row r="80" spans="1:10" x14ac:dyDescent="0.2">
      <c r="A80" s="97" t="str">
        <f>IF(LoanIsGood,IF(ROW()-ROW(tblLoan3[[#Headers],[PMT NO]])&gt;ScheduledNumberOfPayments,"",ROW()-ROW(tblLoan3[[#Headers],[PMT NO]])),"")</f>
        <v/>
      </c>
      <c r="B80" s="98" t="str">
        <f>IF(tblLoan3[[#This Row],[PMT NO]]&lt;&gt;"",EOMONTH(LoanStartDate,ROW(tblLoan3[[#This Row],[PMT NO]])-ROW(tblLoan3[[#Headers],[PMT NO]])-2)+DAY(LoanStartDate),"")</f>
        <v/>
      </c>
      <c r="C80" s="101" t="str">
        <f>IF(tblLoan3[[#This Row],[PMT NO]]&lt;&gt;"",IF(ROW()-ROW(tblLoan3[[#Headers],[BEGINNING BALANCE]])=1,LoanAmount,INDEX(tblLoan3[ENDING BALANCE],ROW()-ROW(tblLoan3[[#Headers],[BEGINNING BALANCE]])-1)),"")</f>
        <v/>
      </c>
      <c r="D80" s="101" t="str">
        <f>IF(tblLoan3[[#This Row],[PMT NO]]&lt;&gt;"",ScheduledPayment,"")</f>
        <v/>
      </c>
      <c r="E8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80" s="101" t="str">
        <f>IF(tblLoan3[[#This Row],[PMT NO]]&lt;&gt;"",IF(tblLoan3[[#This Row],[SCHEDULED PAYMENT]]+tblLoan3[[#This Row],[EXTRA PAYMENT]]&lt;=tblLoan3[[#This Row],[BEGINNING BALANCE]],tblLoan3[[#This Row],[SCHEDULED PAYMENT]]+tblLoan3[[#This Row],[EXTRA PAYMENT]],tblLoan3[[#This Row],[BEGINNING BALANCE]]),"")</f>
        <v/>
      </c>
      <c r="G80" s="101" t="str">
        <f>IF(tblLoan3[[#This Row],[PMT NO]]&lt;&gt;"",tblLoan3[[#This Row],[TOTAL PAYMENT]]-tblLoan3[[#This Row],[INTEREST]],"")</f>
        <v/>
      </c>
      <c r="H80" s="101" t="str">
        <f>IF(tblLoan3[[#This Row],[PMT NO]]&lt;&gt;"",tblLoan3[[#This Row],[BEGINNING BALANCE]]*(InterestRate/PaymentsPerYear),"")</f>
        <v/>
      </c>
      <c r="I80" s="101" t="str">
        <f>IF(tblLoan3[[#This Row],[PMT NO]]&lt;&gt;"",IF(tblLoan3[[#This Row],[SCHEDULED PAYMENT]]+tblLoan3[[#This Row],[EXTRA PAYMENT]]&lt;=tblLoan3[[#This Row],[BEGINNING BALANCE]],tblLoan3[[#This Row],[BEGINNING BALANCE]]-tblLoan3[[#This Row],[PRINCIPAL]],0),"")</f>
        <v/>
      </c>
      <c r="J80" s="101" t="str">
        <f>IF(tblLoan3[[#This Row],[PMT NO]]&lt;&gt;"",SUM(INDEX(tblLoan3[INTEREST],1,1):tblLoan3[[#This Row],[INTEREST]]),"")</f>
        <v/>
      </c>
    </row>
    <row r="81" spans="1:10" x14ac:dyDescent="0.2">
      <c r="A81" s="97" t="str">
        <f>IF(LoanIsGood,IF(ROW()-ROW(tblLoan3[[#Headers],[PMT NO]])&gt;ScheduledNumberOfPayments,"",ROW()-ROW(tblLoan3[[#Headers],[PMT NO]])),"")</f>
        <v/>
      </c>
      <c r="B81" s="98" t="str">
        <f>IF(tblLoan3[[#This Row],[PMT NO]]&lt;&gt;"",EOMONTH(LoanStartDate,ROW(tblLoan3[[#This Row],[PMT NO]])-ROW(tblLoan3[[#Headers],[PMT NO]])-2)+DAY(LoanStartDate),"")</f>
        <v/>
      </c>
      <c r="C81" s="101" t="str">
        <f>IF(tblLoan3[[#This Row],[PMT NO]]&lt;&gt;"",IF(ROW()-ROW(tblLoan3[[#Headers],[BEGINNING BALANCE]])=1,LoanAmount,INDEX(tblLoan3[ENDING BALANCE],ROW()-ROW(tblLoan3[[#Headers],[BEGINNING BALANCE]])-1)),"")</f>
        <v/>
      </c>
      <c r="D81" s="101" t="str">
        <f>IF(tblLoan3[[#This Row],[PMT NO]]&lt;&gt;"",ScheduledPayment,"")</f>
        <v/>
      </c>
      <c r="E8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81" s="101" t="str">
        <f>IF(tblLoan3[[#This Row],[PMT NO]]&lt;&gt;"",IF(tblLoan3[[#This Row],[SCHEDULED PAYMENT]]+tblLoan3[[#This Row],[EXTRA PAYMENT]]&lt;=tblLoan3[[#This Row],[BEGINNING BALANCE]],tblLoan3[[#This Row],[SCHEDULED PAYMENT]]+tblLoan3[[#This Row],[EXTRA PAYMENT]],tblLoan3[[#This Row],[BEGINNING BALANCE]]),"")</f>
        <v/>
      </c>
      <c r="G81" s="101" t="str">
        <f>IF(tblLoan3[[#This Row],[PMT NO]]&lt;&gt;"",tblLoan3[[#This Row],[TOTAL PAYMENT]]-tblLoan3[[#This Row],[INTEREST]],"")</f>
        <v/>
      </c>
      <c r="H81" s="101" t="str">
        <f>IF(tblLoan3[[#This Row],[PMT NO]]&lt;&gt;"",tblLoan3[[#This Row],[BEGINNING BALANCE]]*(InterestRate/PaymentsPerYear),"")</f>
        <v/>
      </c>
      <c r="I81" s="101" t="str">
        <f>IF(tblLoan3[[#This Row],[PMT NO]]&lt;&gt;"",IF(tblLoan3[[#This Row],[SCHEDULED PAYMENT]]+tblLoan3[[#This Row],[EXTRA PAYMENT]]&lt;=tblLoan3[[#This Row],[BEGINNING BALANCE]],tblLoan3[[#This Row],[BEGINNING BALANCE]]-tblLoan3[[#This Row],[PRINCIPAL]],0),"")</f>
        <v/>
      </c>
      <c r="J81" s="101" t="str">
        <f>IF(tblLoan3[[#This Row],[PMT NO]]&lt;&gt;"",SUM(INDEX(tblLoan3[INTEREST],1,1):tblLoan3[[#This Row],[INTEREST]]),"")</f>
        <v/>
      </c>
    </row>
    <row r="82" spans="1:10" x14ac:dyDescent="0.2">
      <c r="A82" s="97" t="str">
        <f>IF(LoanIsGood,IF(ROW()-ROW(tblLoan3[[#Headers],[PMT NO]])&gt;ScheduledNumberOfPayments,"",ROW()-ROW(tblLoan3[[#Headers],[PMT NO]])),"")</f>
        <v/>
      </c>
      <c r="B82" s="98" t="str">
        <f>IF(tblLoan3[[#This Row],[PMT NO]]&lt;&gt;"",EOMONTH(LoanStartDate,ROW(tblLoan3[[#This Row],[PMT NO]])-ROW(tblLoan3[[#Headers],[PMT NO]])-2)+DAY(LoanStartDate),"")</f>
        <v/>
      </c>
      <c r="C82" s="101" t="str">
        <f>IF(tblLoan3[[#This Row],[PMT NO]]&lt;&gt;"",IF(ROW()-ROW(tblLoan3[[#Headers],[BEGINNING BALANCE]])=1,LoanAmount,INDEX(tblLoan3[ENDING BALANCE],ROW()-ROW(tblLoan3[[#Headers],[BEGINNING BALANCE]])-1)),"")</f>
        <v/>
      </c>
      <c r="D82" s="101" t="str">
        <f>IF(tblLoan3[[#This Row],[PMT NO]]&lt;&gt;"",ScheduledPayment,"")</f>
        <v/>
      </c>
      <c r="E8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82" s="101" t="str">
        <f>IF(tblLoan3[[#This Row],[PMT NO]]&lt;&gt;"",IF(tblLoan3[[#This Row],[SCHEDULED PAYMENT]]+tblLoan3[[#This Row],[EXTRA PAYMENT]]&lt;=tblLoan3[[#This Row],[BEGINNING BALANCE]],tblLoan3[[#This Row],[SCHEDULED PAYMENT]]+tblLoan3[[#This Row],[EXTRA PAYMENT]],tblLoan3[[#This Row],[BEGINNING BALANCE]]),"")</f>
        <v/>
      </c>
      <c r="G82" s="101" t="str">
        <f>IF(tblLoan3[[#This Row],[PMT NO]]&lt;&gt;"",tblLoan3[[#This Row],[TOTAL PAYMENT]]-tblLoan3[[#This Row],[INTEREST]],"")</f>
        <v/>
      </c>
      <c r="H82" s="101" t="str">
        <f>IF(tblLoan3[[#This Row],[PMT NO]]&lt;&gt;"",tblLoan3[[#This Row],[BEGINNING BALANCE]]*(InterestRate/PaymentsPerYear),"")</f>
        <v/>
      </c>
      <c r="I82" s="101" t="str">
        <f>IF(tblLoan3[[#This Row],[PMT NO]]&lt;&gt;"",IF(tblLoan3[[#This Row],[SCHEDULED PAYMENT]]+tblLoan3[[#This Row],[EXTRA PAYMENT]]&lt;=tblLoan3[[#This Row],[BEGINNING BALANCE]],tblLoan3[[#This Row],[BEGINNING BALANCE]]-tblLoan3[[#This Row],[PRINCIPAL]],0),"")</f>
        <v/>
      </c>
      <c r="J82" s="101" t="str">
        <f>IF(tblLoan3[[#This Row],[PMT NO]]&lt;&gt;"",SUM(INDEX(tblLoan3[INTEREST],1,1):tblLoan3[[#This Row],[INTEREST]]),"")</f>
        <v/>
      </c>
    </row>
    <row r="83" spans="1:10" x14ac:dyDescent="0.2">
      <c r="A83" s="97" t="str">
        <f>IF(LoanIsGood,IF(ROW()-ROW(tblLoan3[[#Headers],[PMT NO]])&gt;ScheduledNumberOfPayments,"",ROW()-ROW(tblLoan3[[#Headers],[PMT NO]])),"")</f>
        <v/>
      </c>
      <c r="B83" s="98" t="str">
        <f>IF(tblLoan3[[#This Row],[PMT NO]]&lt;&gt;"",EOMONTH(LoanStartDate,ROW(tblLoan3[[#This Row],[PMT NO]])-ROW(tblLoan3[[#Headers],[PMT NO]])-2)+DAY(LoanStartDate),"")</f>
        <v/>
      </c>
      <c r="C83" s="101" t="str">
        <f>IF(tblLoan3[[#This Row],[PMT NO]]&lt;&gt;"",IF(ROW()-ROW(tblLoan3[[#Headers],[BEGINNING BALANCE]])=1,LoanAmount,INDEX(tblLoan3[ENDING BALANCE],ROW()-ROW(tblLoan3[[#Headers],[BEGINNING BALANCE]])-1)),"")</f>
        <v/>
      </c>
      <c r="D83" s="101" t="str">
        <f>IF(tblLoan3[[#This Row],[PMT NO]]&lt;&gt;"",ScheduledPayment,"")</f>
        <v/>
      </c>
      <c r="E8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83" s="101" t="str">
        <f>IF(tblLoan3[[#This Row],[PMT NO]]&lt;&gt;"",IF(tblLoan3[[#This Row],[SCHEDULED PAYMENT]]+tblLoan3[[#This Row],[EXTRA PAYMENT]]&lt;=tblLoan3[[#This Row],[BEGINNING BALANCE]],tblLoan3[[#This Row],[SCHEDULED PAYMENT]]+tblLoan3[[#This Row],[EXTRA PAYMENT]],tblLoan3[[#This Row],[BEGINNING BALANCE]]),"")</f>
        <v/>
      </c>
      <c r="G83" s="101" t="str">
        <f>IF(tblLoan3[[#This Row],[PMT NO]]&lt;&gt;"",tblLoan3[[#This Row],[TOTAL PAYMENT]]-tblLoan3[[#This Row],[INTEREST]],"")</f>
        <v/>
      </c>
      <c r="H83" s="101" t="str">
        <f>IF(tblLoan3[[#This Row],[PMT NO]]&lt;&gt;"",tblLoan3[[#This Row],[BEGINNING BALANCE]]*(InterestRate/PaymentsPerYear),"")</f>
        <v/>
      </c>
      <c r="I83" s="101" t="str">
        <f>IF(tblLoan3[[#This Row],[PMT NO]]&lt;&gt;"",IF(tblLoan3[[#This Row],[SCHEDULED PAYMENT]]+tblLoan3[[#This Row],[EXTRA PAYMENT]]&lt;=tblLoan3[[#This Row],[BEGINNING BALANCE]],tblLoan3[[#This Row],[BEGINNING BALANCE]]-tblLoan3[[#This Row],[PRINCIPAL]],0),"")</f>
        <v/>
      </c>
      <c r="J83" s="101" t="str">
        <f>IF(tblLoan3[[#This Row],[PMT NO]]&lt;&gt;"",SUM(INDEX(tblLoan3[INTEREST],1,1):tblLoan3[[#This Row],[INTEREST]]),"")</f>
        <v/>
      </c>
    </row>
    <row r="84" spans="1:10" x14ac:dyDescent="0.2">
      <c r="A84" s="97" t="str">
        <f>IF(LoanIsGood,IF(ROW()-ROW(tblLoan3[[#Headers],[PMT NO]])&gt;ScheduledNumberOfPayments,"",ROW()-ROW(tblLoan3[[#Headers],[PMT NO]])),"")</f>
        <v/>
      </c>
      <c r="B84" s="98" t="str">
        <f>IF(tblLoan3[[#This Row],[PMT NO]]&lt;&gt;"",EOMONTH(LoanStartDate,ROW(tblLoan3[[#This Row],[PMT NO]])-ROW(tblLoan3[[#Headers],[PMT NO]])-2)+DAY(LoanStartDate),"")</f>
        <v/>
      </c>
      <c r="C84" s="101" t="str">
        <f>IF(tblLoan3[[#This Row],[PMT NO]]&lt;&gt;"",IF(ROW()-ROW(tblLoan3[[#Headers],[BEGINNING BALANCE]])=1,LoanAmount,INDEX(tblLoan3[ENDING BALANCE],ROW()-ROW(tblLoan3[[#Headers],[BEGINNING BALANCE]])-1)),"")</f>
        <v/>
      </c>
      <c r="D84" s="101" t="str">
        <f>IF(tblLoan3[[#This Row],[PMT NO]]&lt;&gt;"",ScheduledPayment,"")</f>
        <v/>
      </c>
      <c r="E8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84" s="101" t="str">
        <f>IF(tblLoan3[[#This Row],[PMT NO]]&lt;&gt;"",IF(tblLoan3[[#This Row],[SCHEDULED PAYMENT]]+tblLoan3[[#This Row],[EXTRA PAYMENT]]&lt;=tblLoan3[[#This Row],[BEGINNING BALANCE]],tblLoan3[[#This Row],[SCHEDULED PAYMENT]]+tblLoan3[[#This Row],[EXTRA PAYMENT]],tblLoan3[[#This Row],[BEGINNING BALANCE]]),"")</f>
        <v/>
      </c>
      <c r="G84" s="101" t="str">
        <f>IF(tblLoan3[[#This Row],[PMT NO]]&lt;&gt;"",tblLoan3[[#This Row],[TOTAL PAYMENT]]-tblLoan3[[#This Row],[INTEREST]],"")</f>
        <v/>
      </c>
      <c r="H84" s="101" t="str">
        <f>IF(tblLoan3[[#This Row],[PMT NO]]&lt;&gt;"",tblLoan3[[#This Row],[BEGINNING BALANCE]]*(InterestRate/PaymentsPerYear),"")</f>
        <v/>
      </c>
      <c r="I84" s="101" t="str">
        <f>IF(tblLoan3[[#This Row],[PMT NO]]&lt;&gt;"",IF(tblLoan3[[#This Row],[SCHEDULED PAYMENT]]+tblLoan3[[#This Row],[EXTRA PAYMENT]]&lt;=tblLoan3[[#This Row],[BEGINNING BALANCE]],tblLoan3[[#This Row],[BEGINNING BALANCE]]-tblLoan3[[#This Row],[PRINCIPAL]],0),"")</f>
        <v/>
      </c>
      <c r="J84" s="101" t="str">
        <f>IF(tblLoan3[[#This Row],[PMT NO]]&lt;&gt;"",SUM(INDEX(tblLoan3[INTEREST],1,1):tblLoan3[[#This Row],[INTEREST]]),"")</f>
        <v/>
      </c>
    </row>
    <row r="85" spans="1:10" x14ac:dyDescent="0.2">
      <c r="A85" s="97" t="str">
        <f>IF(LoanIsGood,IF(ROW()-ROW(tblLoan3[[#Headers],[PMT NO]])&gt;ScheduledNumberOfPayments,"",ROW()-ROW(tblLoan3[[#Headers],[PMT NO]])),"")</f>
        <v/>
      </c>
      <c r="B85" s="98" t="str">
        <f>IF(tblLoan3[[#This Row],[PMT NO]]&lt;&gt;"",EOMONTH(LoanStartDate,ROW(tblLoan3[[#This Row],[PMT NO]])-ROW(tblLoan3[[#Headers],[PMT NO]])-2)+DAY(LoanStartDate),"")</f>
        <v/>
      </c>
      <c r="C85" s="101" t="str">
        <f>IF(tblLoan3[[#This Row],[PMT NO]]&lt;&gt;"",IF(ROW()-ROW(tblLoan3[[#Headers],[BEGINNING BALANCE]])=1,LoanAmount,INDEX(tblLoan3[ENDING BALANCE],ROW()-ROW(tblLoan3[[#Headers],[BEGINNING BALANCE]])-1)),"")</f>
        <v/>
      </c>
      <c r="D85" s="101" t="str">
        <f>IF(tblLoan3[[#This Row],[PMT NO]]&lt;&gt;"",ScheduledPayment,"")</f>
        <v/>
      </c>
      <c r="E8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85" s="101" t="str">
        <f>IF(tblLoan3[[#This Row],[PMT NO]]&lt;&gt;"",IF(tblLoan3[[#This Row],[SCHEDULED PAYMENT]]+tblLoan3[[#This Row],[EXTRA PAYMENT]]&lt;=tblLoan3[[#This Row],[BEGINNING BALANCE]],tblLoan3[[#This Row],[SCHEDULED PAYMENT]]+tblLoan3[[#This Row],[EXTRA PAYMENT]],tblLoan3[[#This Row],[BEGINNING BALANCE]]),"")</f>
        <v/>
      </c>
      <c r="G85" s="101" t="str">
        <f>IF(tblLoan3[[#This Row],[PMT NO]]&lt;&gt;"",tblLoan3[[#This Row],[TOTAL PAYMENT]]-tblLoan3[[#This Row],[INTEREST]],"")</f>
        <v/>
      </c>
      <c r="H85" s="101" t="str">
        <f>IF(tblLoan3[[#This Row],[PMT NO]]&lt;&gt;"",tblLoan3[[#This Row],[BEGINNING BALANCE]]*(InterestRate/PaymentsPerYear),"")</f>
        <v/>
      </c>
      <c r="I85" s="101" t="str">
        <f>IF(tblLoan3[[#This Row],[PMT NO]]&lt;&gt;"",IF(tblLoan3[[#This Row],[SCHEDULED PAYMENT]]+tblLoan3[[#This Row],[EXTRA PAYMENT]]&lt;=tblLoan3[[#This Row],[BEGINNING BALANCE]],tblLoan3[[#This Row],[BEGINNING BALANCE]]-tblLoan3[[#This Row],[PRINCIPAL]],0),"")</f>
        <v/>
      </c>
      <c r="J85" s="101" t="str">
        <f>IF(tblLoan3[[#This Row],[PMT NO]]&lt;&gt;"",SUM(INDEX(tblLoan3[INTEREST],1,1):tblLoan3[[#This Row],[INTEREST]]),"")</f>
        <v/>
      </c>
    </row>
    <row r="86" spans="1:10" x14ac:dyDescent="0.2">
      <c r="A86" s="97" t="str">
        <f>IF(LoanIsGood,IF(ROW()-ROW(tblLoan3[[#Headers],[PMT NO]])&gt;ScheduledNumberOfPayments,"",ROW()-ROW(tblLoan3[[#Headers],[PMT NO]])),"")</f>
        <v/>
      </c>
      <c r="B86" s="98" t="str">
        <f>IF(tblLoan3[[#This Row],[PMT NO]]&lt;&gt;"",EOMONTH(LoanStartDate,ROW(tblLoan3[[#This Row],[PMT NO]])-ROW(tblLoan3[[#Headers],[PMT NO]])-2)+DAY(LoanStartDate),"")</f>
        <v/>
      </c>
      <c r="C86" s="101" t="str">
        <f>IF(tblLoan3[[#This Row],[PMT NO]]&lt;&gt;"",IF(ROW()-ROW(tblLoan3[[#Headers],[BEGINNING BALANCE]])=1,LoanAmount,INDEX(tblLoan3[ENDING BALANCE],ROW()-ROW(tblLoan3[[#Headers],[BEGINNING BALANCE]])-1)),"")</f>
        <v/>
      </c>
      <c r="D86" s="101" t="str">
        <f>IF(tblLoan3[[#This Row],[PMT NO]]&lt;&gt;"",ScheduledPayment,"")</f>
        <v/>
      </c>
      <c r="E8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86" s="101" t="str">
        <f>IF(tblLoan3[[#This Row],[PMT NO]]&lt;&gt;"",IF(tblLoan3[[#This Row],[SCHEDULED PAYMENT]]+tblLoan3[[#This Row],[EXTRA PAYMENT]]&lt;=tblLoan3[[#This Row],[BEGINNING BALANCE]],tblLoan3[[#This Row],[SCHEDULED PAYMENT]]+tblLoan3[[#This Row],[EXTRA PAYMENT]],tblLoan3[[#This Row],[BEGINNING BALANCE]]),"")</f>
        <v/>
      </c>
      <c r="G86" s="101" t="str">
        <f>IF(tblLoan3[[#This Row],[PMT NO]]&lt;&gt;"",tblLoan3[[#This Row],[TOTAL PAYMENT]]-tblLoan3[[#This Row],[INTEREST]],"")</f>
        <v/>
      </c>
      <c r="H86" s="101" t="str">
        <f>IF(tblLoan3[[#This Row],[PMT NO]]&lt;&gt;"",tblLoan3[[#This Row],[BEGINNING BALANCE]]*(InterestRate/PaymentsPerYear),"")</f>
        <v/>
      </c>
      <c r="I86" s="101" t="str">
        <f>IF(tblLoan3[[#This Row],[PMT NO]]&lt;&gt;"",IF(tblLoan3[[#This Row],[SCHEDULED PAYMENT]]+tblLoan3[[#This Row],[EXTRA PAYMENT]]&lt;=tblLoan3[[#This Row],[BEGINNING BALANCE]],tblLoan3[[#This Row],[BEGINNING BALANCE]]-tblLoan3[[#This Row],[PRINCIPAL]],0),"")</f>
        <v/>
      </c>
      <c r="J86" s="101" t="str">
        <f>IF(tblLoan3[[#This Row],[PMT NO]]&lt;&gt;"",SUM(INDEX(tblLoan3[INTEREST],1,1):tblLoan3[[#This Row],[INTEREST]]),"")</f>
        <v/>
      </c>
    </row>
    <row r="87" spans="1:10" x14ac:dyDescent="0.2">
      <c r="A87" s="97" t="str">
        <f>IF(LoanIsGood,IF(ROW()-ROW(tblLoan3[[#Headers],[PMT NO]])&gt;ScheduledNumberOfPayments,"",ROW()-ROW(tblLoan3[[#Headers],[PMT NO]])),"")</f>
        <v/>
      </c>
      <c r="B87" s="98" t="str">
        <f>IF(tblLoan3[[#This Row],[PMT NO]]&lt;&gt;"",EOMONTH(LoanStartDate,ROW(tblLoan3[[#This Row],[PMT NO]])-ROW(tblLoan3[[#Headers],[PMT NO]])-2)+DAY(LoanStartDate),"")</f>
        <v/>
      </c>
      <c r="C87" s="101" t="str">
        <f>IF(tblLoan3[[#This Row],[PMT NO]]&lt;&gt;"",IF(ROW()-ROW(tblLoan3[[#Headers],[BEGINNING BALANCE]])=1,LoanAmount,INDEX(tblLoan3[ENDING BALANCE],ROW()-ROW(tblLoan3[[#Headers],[BEGINNING BALANCE]])-1)),"")</f>
        <v/>
      </c>
      <c r="D87" s="101" t="str">
        <f>IF(tblLoan3[[#This Row],[PMT NO]]&lt;&gt;"",ScheduledPayment,"")</f>
        <v/>
      </c>
      <c r="E8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87" s="101" t="str">
        <f>IF(tblLoan3[[#This Row],[PMT NO]]&lt;&gt;"",IF(tblLoan3[[#This Row],[SCHEDULED PAYMENT]]+tblLoan3[[#This Row],[EXTRA PAYMENT]]&lt;=tblLoan3[[#This Row],[BEGINNING BALANCE]],tblLoan3[[#This Row],[SCHEDULED PAYMENT]]+tblLoan3[[#This Row],[EXTRA PAYMENT]],tblLoan3[[#This Row],[BEGINNING BALANCE]]),"")</f>
        <v/>
      </c>
      <c r="G87" s="101" t="str">
        <f>IF(tblLoan3[[#This Row],[PMT NO]]&lt;&gt;"",tblLoan3[[#This Row],[TOTAL PAYMENT]]-tblLoan3[[#This Row],[INTEREST]],"")</f>
        <v/>
      </c>
      <c r="H87" s="101" t="str">
        <f>IF(tblLoan3[[#This Row],[PMT NO]]&lt;&gt;"",tblLoan3[[#This Row],[BEGINNING BALANCE]]*(InterestRate/PaymentsPerYear),"")</f>
        <v/>
      </c>
      <c r="I87" s="101" t="str">
        <f>IF(tblLoan3[[#This Row],[PMT NO]]&lt;&gt;"",IF(tblLoan3[[#This Row],[SCHEDULED PAYMENT]]+tblLoan3[[#This Row],[EXTRA PAYMENT]]&lt;=tblLoan3[[#This Row],[BEGINNING BALANCE]],tblLoan3[[#This Row],[BEGINNING BALANCE]]-tblLoan3[[#This Row],[PRINCIPAL]],0),"")</f>
        <v/>
      </c>
      <c r="J87" s="101" t="str">
        <f>IF(tblLoan3[[#This Row],[PMT NO]]&lt;&gt;"",SUM(INDEX(tblLoan3[INTEREST],1,1):tblLoan3[[#This Row],[INTEREST]]),"")</f>
        <v/>
      </c>
    </row>
    <row r="88" spans="1:10" x14ac:dyDescent="0.2">
      <c r="A88" s="97" t="str">
        <f>IF(LoanIsGood,IF(ROW()-ROW(tblLoan3[[#Headers],[PMT NO]])&gt;ScheduledNumberOfPayments,"",ROW()-ROW(tblLoan3[[#Headers],[PMT NO]])),"")</f>
        <v/>
      </c>
      <c r="B88" s="98" t="str">
        <f>IF(tblLoan3[[#This Row],[PMT NO]]&lt;&gt;"",EOMONTH(LoanStartDate,ROW(tblLoan3[[#This Row],[PMT NO]])-ROW(tblLoan3[[#Headers],[PMT NO]])-2)+DAY(LoanStartDate),"")</f>
        <v/>
      </c>
      <c r="C88" s="101" t="str">
        <f>IF(tblLoan3[[#This Row],[PMT NO]]&lt;&gt;"",IF(ROW()-ROW(tblLoan3[[#Headers],[BEGINNING BALANCE]])=1,LoanAmount,INDEX(tblLoan3[ENDING BALANCE],ROW()-ROW(tblLoan3[[#Headers],[BEGINNING BALANCE]])-1)),"")</f>
        <v/>
      </c>
      <c r="D88" s="101" t="str">
        <f>IF(tblLoan3[[#This Row],[PMT NO]]&lt;&gt;"",ScheduledPayment,"")</f>
        <v/>
      </c>
      <c r="E8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88" s="101" t="str">
        <f>IF(tblLoan3[[#This Row],[PMT NO]]&lt;&gt;"",IF(tblLoan3[[#This Row],[SCHEDULED PAYMENT]]+tblLoan3[[#This Row],[EXTRA PAYMENT]]&lt;=tblLoan3[[#This Row],[BEGINNING BALANCE]],tblLoan3[[#This Row],[SCHEDULED PAYMENT]]+tblLoan3[[#This Row],[EXTRA PAYMENT]],tblLoan3[[#This Row],[BEGINNING BALANCE]]),"")</f>
        <v/>
      </c>
      <c r="G88" s="101" t="str">
        <f>IF(tblLoan3[[#This Row],[PMT NO]]&lt;&gt;"",tblLoan3[[#This Row],[TOTAL PAYMENT]]-tblLoan3[[#This Row],[INTEREST]],"")</f>
        <v/>
      </c>
      <c r="H88" s="101" t="str">
        <f>IF(tblLoan3[[#This Row],[PMT NO]]&lt;&gt;"",tblLoan3[[#This Row],[BEGINNING BALANCE]]*(InterestRate/PaymentsPerYear),"")</f>
        <v/>
      </c>
      <c r="I88" s="101" t="str">
        <f>IF(tblLoan3[[#This Row],[PMT NO]]&lt;&gt;"",IF(tblLoan3[[#This Row],[SCHEDULED PAYMENT]]+tblLoan3[[#This Row],[EXTRA PAYMENT]]&lt;=tblLoan3[[#This Row],[BEGINNING BALANCE]],tblLoan3[[#This Row],[BEGINNING BALANCE]]-tblLoan3[[#This Row],[PRINCIPAL]],0),"")</f>
        <v/>
      </c>
      <c r="J88" s="101" t="str">
        <f>IF(tblLoan3[[#This Row],[PMT NO]]&lt;&gt;"",SUM(INDEX(tblLoan3[INTEREST],1,1):tblLoan3[[#This Row],[INTEREST]]),"")</f>
        <v/>
      </c>
    </row>
    <row r="89" spans="1:10" x14ac:dyDescent="0.2">
      <c r="A89" s="97" t="str">
        <f>IF(LoanIsGood,IF(ROW()-ROW(tblLoan3[[#Headers],[PMT NO]])&gt;ScheduledNumberOfPayments,"",ROW()-ROW(tblLoan3[[#Headers],[PMT NO]])),"")</f>
        <v/>
      </c>
      <c r="B89" s="98" t="str">
        <f>IF(tblLoan3[[#This Row],[PMT NO]]&lt;&gt;"",EOMONTH(LoanStartDate,ROW(tblLoan3[[#This Row],[PMT NO]])-ROW(tblLoan3[[#Headers],[PMT NO]])-2)+DAY(LoanStartDate),"")</f>
        <v/>
      </c>
      <c r="C89" s="101" t="str">
        <f>IF(tblLoan3[[#This Row],[PMT NO]]&lt;&gt;"",IF(ROW()-ROW(tblLoan3[[#Headers],[BEGINNING BALANCE]])=1,LoanAmount,INDEX(tblLoan3[ENDING BALANCE],ROW()-ROW(tblLoan3[[#Headers],[BEGINNING BALANCE]])-1)),"")</f>
        <v/>
      </c>
      <c r="D89" s="101" t="str">
        <f>IF(tblLoan3[[#This Row],[PMT NO]]&lt;&gt;"",ScheduledPayment,"")</f>
        <v/>
      </c>
      <c r="E8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89" s="101" t="str">
        <f>IF(tblLoan3[[#This Row],[PMT NO]]&lt;&gt;"",IF(tblLoan3[[#This Row],[SCHEDULED PAYMENT]]+tblLoan3[[#This Row],[EXTRA PAYMENT]]&lt;=tblLoan3[[#This Row],[BEGINNING BALANCE]],tblLoan3[[#This Row],[SCHEDULED PAYMENT]]+tblLoan3[[#This Row],[EXTRA PAYMENT]],tblLoan3[[#This Row],[BEGINNING BALANCE]]),"")</f>
        <v/>
      </c>
      <c r="G89" s="101" t="str">
        <f>IF(tblLoan3[[#This Row],[PMT NO]]&lt;&gt;"",tblLoan3[[#This Row],[TOTAL PAYMENT]]-tblLoan3[[#This Row],[INTEREST]],"")</f>
        <v/>
      </c>
      <c r="H89" s="101" t="str">
        <f>IF(tblLoan3[[#This Row],[PMT NO]]&lt;&gt;"",tblLoan3[[#This Row],[BEGINNING BALANCE]]*(InterestRate/PaymentsPerYear),"")</f>
        <v/>
      </c>
      <c r="I89" s="101" t="str">
        <f>IF(tblLoan3[[#This Row],[PMT NO]]&lt;&gt;"",IF(tblLoan3[[#This Row],[SCHEDULED PAYMENT]]+tblLoan3[[#This Row],[EXTRA PAYMENT]]&lt;=tblLoan3[[#This Row],[BEGINNING BALANCE]],tblLoan3[[#This Row],[BEGINNING BALANCE]]-tblLoan3[[#This Row],[PRINCIPAL]],0),"")</f>
        <v/>
      </c>
      <c r="J89" s="101" t="str">
        <f>IF(tblLoan3[[#This Row],[PMT NO]]&lt;&gt;"",SUM(INDEX(tblLoan3[INTEREST],1,1):tblLoan3[[#This Row],[INTEREST]]),"")</f>
        <v/>
      </c>
    </row>
    <row r="90" spans="1:10" x14ac:dyDescent="0.2">
      <c r="A90" s="97" t="str">
        <f>IF(LoanIsGood,IF(ROW()-ROW(tblLoan3[[#Headers],[PMT NO]])&gt;ScheduledNumberOfPayments,"",ROW()-ROW(tblLoan3[[#Headers],[PMT NO]])),"")</f>
        <v/>
      </c>
      <c r="B90" s="98" t="str">
        <f>IF(tblLoan3[[#This Row],[PMT NO]]&lt;&gt;"",EOMONTH(LoanStartDate,ROW(tblLoan3[[#This Row],[PMT NO]])-ROW(tblLoan3[[#Headers],[PMT NO]])-2)+DAY(LoanStartDate),"")</f>
        <v/>
      </c>
      <c r="C90" s="101" t="str">
        <f>IF(tblLoan3[[#This Row],[PMT NO]]&lt;&gt;"",IF(ROW()-ROW(tblLoan3[[#Headers],[BEGINNING BALANCE]])=1,LoanAmount,INDEX(tblLoan3[ENDING BALANCE],ROW()-ROW(tblLoan3[[#Headers],[BEGINNING BALANCE]])-1)),"")</f>
        <v/>
      </c>
      <c r="D90" s="101" t="str">
        <f>IF(tblLoan3[[#This Row],[PMT NO]]&lt;&gt;"",ScheduledPayment,"")</f>
        <v/>
      </c>
      <c r="E9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90" s="101" t="str">
        <f>IF(tblLoan3[[#This Row],[PMT NO]]&lt;&gt;"",IF(tblLoan3[[#This Row],[SCHEDULED PAYMENT]]+tblLoan3[[#This Row],[EXTRA PAYMENT]]&lt;=tblLoan3[[#This Row],[BEGINNING BALANCE]],tblLoan3[[#This Row],[SCHEDULED PAYMENT]]+tblLoan3[[#This Row],[EXTRA PAYMENT]],tblLoan3[[#This Row],[BEGINNING BALANCE]]),"")</f>
        <v/>
      </c>
      <c r="G90" s="101" t="str">
        <f>IF(tblLoan3[[#This Row],[PMT NO]]&lt;&gt;"",tblLoan3[[#This Row],[TOTAL PAYMENT]]-tblLoan3[[#This Row],[INTEREST]],"")</f>
        <v/>
      </c>
      <c r="H90" s="101" t="str">
        <f>IF(tblLoan3[[#This Row],[PMT NO]]&lt;&gt;"",tblLoan3[[#This Row],[BEGINNING BALANCE]]*(InterestRate/PaymentsPerYear),"")</f>
        <v/>
      </c>
      <c r="I90" s="101" t="str">
        <f>IF(tblLoan3[[#This Row],[PMT NO]]&lt;&gt;"",IF(tblLoan3[[#This Row],[SCHEDULED PAYMENT]]+tblLoan3[[#This Row],[EXTRA PAYMENT]]&lt;=tblLoan3[[#This Row],[BEGINNING BALANCE]],tblLoan3[[#This Row],[BEGINNING BALANCE]]-tblLoan3[[#This Row],[PRINCIPAL]],0),"")</f>
        <v/>
      </c>
      <c r="J90" s="101" t="str">
        <f>IF(tblLoan3[[#This Row],[PMT NO]]&lt;&gt;"",SUM(INDEX(tblLoan3[INTEREST],1,1):tblLoan3[[#This Row],[INTEREST]]),"")</f>
        <v/>
      </c>
    </row>
    <row r="91" spans="1:10" x14ac:dyDescent="0.2">
      <c r="A91" s="97" t="str">
        <f>IF(LoanIsGood,IF(ROW()-ROW(tblLoan3[[#Headers],[PMT NO]])&gt;ScheduledNumberOfPayments,"",ROW()-ROW(tblLoan3[[#Headers],[PMT NO]])),"")</f>
        <v/>
      </c>
      <c r="B91" s="98" t="str">
        <f>IF(tblLoan3[[#This Row],[PMT NO]]&lt;&gt;"",EOMONTH(LoanStartDate,ROW(tblLoan3[[#This Row],[PMT NO]])-ROW(tblLoan3[[#Headers],[PMT NO]])-2)+DAY(LoanStartDate),"")</f>
        <v/>
      </c>
      <c r="C91" s="101" t="str">
        <f>IF(tblLoan3[[#This Row],[PMT NO]]&lt;&gt;"",IF(ROW()-ROW(tblLoan3[[#Headers],[BEGINNING BALANCE]])=1,LoanAmount,INDEX(tblLoan3[ENDING BALANCE],ROW()-ROW(tblLoan3[[#Headers],[BEGINNING BALANCE]])-1)),"")</f>
        <v/>
      </c>
      <c r="D91" s="101" t="str">
        <f>IF(tblLoan3[[#This Row],[PMT NO]]&lt;&gt;"",ScheduledPayment,"")</f>
        <v/>
      </c>
      <c r="E9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91" s="101" t="str">
        <f>IF(tblLoan3[[#This Row],[PMT NO]]&lt;&gt;"",IF(tblLoan3[[#This Row],[SCHEDULED PAYMENT]]+tblLoan3[[#This Row],[EXTRA PAYMENT]]&lt;=tblLoan3[[#This Row],[BEGINNING BALANCE]],tblLoan3[[#This Row],[SCHEDULED PAYMENT]]+tblLoan3[[#This Row],[EXTRA PAYMENT]],tblLoan3[[#This Row],[BEGINNING BALANCE]]),"")</f>
        <v/>
      </c>
      <c r="G91" s="101" t="str">
        <f>IF(tblLoan3[[#This Row],[PMT NO]]&lt;&gt;"",tblLoan3[[#This Row],[TOTAL PAYMENT]]-tblLoan3[[#This Row],[INTEREST]],"")</f>
        <v/>
      </c>
      <c r="H91" s="101" t="str">
        <f>IF(tblLoan3[[#This Row],[PMT NO]]&lt;&gt;"",tblLoan3[[#This Row],[BEGINNING BALANCE]]*(InterestRate/PaymentsPerYear),"")</f>
        <v/>
      </c>
      <c r="I91" s="101" t="str">
        <f>IF(tblLoan3[[#This Row],[PMT NO]]&lt;&gt;"",IF(tblLoan3[[#This Row],[SCHEDULED PAYMENT]]+tblLoan3[[#This Row],[EXTRA PAYMENT]]&lt;=tblLoan3[[#This Row],[BEGINNING BALANCE]],tblLoan3[[#This Row],[BEGINNING BALANCE]]-tblLoan3[[#This Row],[PRINCIPAL]],0),"")</f>
        <v/>
      </c>
      <c r="J91" s="101" t="str">
        <f>IF(tblLoan3[[#This Row],[PMT NO]]&lt;&gt;"",SUM(INDEX(tblLoan3[INTEREST],1,1):tblLoan3[[#This Row],[INTEREST]]),"")</f>
        <v/>
      </c>
    </row>
    <row r="92" spans="1:10" x14ac:dyDescent="0.2">
      <c r="A92" s="97" t="str">
        <f>IF(LoanIsGood,IF(ROW()-ROW(tblLoan3[[#Headers],[PMT NO]])&gt;ScheduledNumberOfPayments,"",ROW()-ROW(tblLoan3[[#Headers],[PMT NO]])),"")</f>
        <v/>
      </c>
      <c r="B92" s="98" t="str">
        <f>IF(tblLoan3[[#This Row],[PMT NO]]&lt;&gt;"",EOMONTH(LoanStartDate,ROW(tblLoan3[[#This Row],[PMT NO]])-ROW(tblLoan3[[#Headers],[PMT NO]])-2)+DAY(LoanStartDate),"")</f>
        <v/>
      </c>
      <c r="C92" s="101" t="str">
        <f>IF(tblLoan3[[#This Row],[PMT NO]]&lt;&gt;"",IF(ROW()-ROW(tblLoan3[[#Headers],[BEGINNING BALANCE]])=1,LoanAmount,INDEX(tblLoan3[ENDING BALANCE],ROW()-ROW(tblLoan3[[#Headers],[BEGINNING BALANCE]])-1)),"")</f>
        <v/>
      </c>
      <c r="D92" s="101" t="str">
        <f>IF(tblLoan3[[#This Row],[PMT NO]]&lt;&gt;"",ScheduledPayment,"")</f>
        <v/>
      </c>
      <c r="E9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92" s="101" t="str">
        <f>IF(tblLoan3[[#This Row],[PMT NO]]&lt;&gt;"",IF(tblLoan3[[#This Row],[SCHEDULED PAYMENT]]+tblLoan3[[#This Row],[EXTRA PAYMENT]]&lt;=tblLoan3[[#This Row],[BEGINNING BALANCE]],tblLoan3[[#This Row],[SCHEDULED PAYMENT]]+tblLoan3[[#This Row],[EXTRA PAYMENT]],tblLoan3[[#This Row],[BEGINNING BALANCE]]),"")</f>
        <v/>
      </c>
      <c r="G92" s="101" t="str">
        <f>IF(tblLoan3[[#This Row],[PMT NO]]&lt;&gt;"",tblLoan3[[#This Row],[TOTAL PAYMENT]]-tblLoan3[[#This Row],[INTEREST]],"")</f>
        <v/>
      </c>
      <c r="H92" s="101" t="str">
        <f>IF(tblLoan3[[#This Row],[PMT NO]]&lt;&gt;"",tblLoan3[[#This Row],[BEGINNING BALANCE]]*(InterestRate/PaymentsPerYear),"")</f>
        <v/>
      </c>
      <c r="I92" s="101" t="str">
        <f>IF(tblLoan3[[#This Row],[PMT NO]]&lt;&gt;"",IF(tblLoan3[[#This Row],[SCHEDULED PAYMENT]]+tblLoan3[[#This Row],[EXTRA PAYMENT]]&lt;=tblLoan3[[#This Row],[BEGINNING BALANCE]],tblLoan3[[#This Row],[BEGINNING BALANCE]]-tblLoan3[[#This Row],[PRINCIPAL]],0),"")</f>
        <v/>
      </c>
      <c r="J92" s="101" t="str">
        <f>IF(tblLoan3[[#This Row],[PMT NO]]&lt;&gt;"",SUM(INDEX(tblLoan3[INTEREST],1,1):tblLoan3[[#This Row],[INTEREST]]),"")</f>
        <v/>
      </c>
    </row>
    <row r="93" spans="1:10" x14ac:dyDescent="0.2">
      <c r="A93" s="97" t="str">
        <f>IF(LoanIsGood,IF(ROW()-ROW(tblLoan3[[#Headers],[PMT NO]])&gt;ScheduledNumberOfPayments,"",ROW()-ROW(tblLoan3[[#Headers],[PMT NO]])),"")</f>
        <v/>
      </c>
      <c r="B93" s="98" t="str">
        <f>IF(tblLoan3[[#This Row],[PMT NO]]&lt;&gt;"",EOMONTH(LoanStartDate,ROW(tblLoan3[[#This Row],[PMT NO]])-ROW(tblLoan3[[#Headers],[PMT NO]])-2)+DAY(LoanStartDate),"")</f>
        <v/>
      </c>
      <c r="C93" s="101" t="str">
        <f>IF(tblLoan3[[#This Row],[PMT NO]]&lt;&gt;"",IF(ROW()-ROW(tblLoan3[[#Headers],[BEGINNING BALANCE]])=1,LoanAmount,INDEX(tblLoan3[ENDING BALANCE],ROW()-ROW(tblLoan3[[#Headers],[BEGINNING BALANCE]])-1)),"")</f>
        <v/>
      </c>
      <c r="D93" s="101" t="str">
        <f>IF(tblLoan3[[#This Row],[PMT NO]]&lt;&gt;"",ScheduledPayment,"")</f>
        <v/>
      </c>
      <c r="E9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93" s="101" t="str">
        <f>IF(tblLoan3[[#This Row],[PMT NO]]&lt;&gt;"",IF(tblLoan3[[#This Row],[SCHEDULED PAYMENT]]+tblLoan3[[#This Row],[EXTRA PAYMENT]]&lt;=tblLoan3[[#This Row],[BEGINNING BALANCE]],tblLoan3[[#This Row],[SCHEDULED PAYMENT]]+tblLoan3[[#This Row],[EXTRA PAYMENT]],tblLoan3[[#This Row],[BEGINNING BALANCE]]),"")</f>
        <v/>
      </c>
      <c r="G93" s="101" t="str">
        <f>IF(tblLoan3[[#This Row],[PMT NO]]&lt;&gt;"",tblLoan3[[#This Row],[TOTAL PAYMENT]]-tblLoan3[[#This Row],[INTEREST]],"")</f>
        <v/>
      </c>
      <c r="H93" s="101" t="str">
        <f>IF(tblLoan3[[#This Row],[PMT NO]]&lt;&gt;"",tblLoan3[[#This Row],[BEGINNING BALANCE]]*(InterestRate/PaymentsPerYear),"")</f>
        <v/>
      </c>
      <c r="I93" s="101" t="str">
        <f>IF(tblLoan3[[#This Row],[PMT NO]]&lt;&gt;"",IF(tblLoan3[[#This Row],[SCHEDULED PAYMENT]]+tblLoan3[[#This Row],[EXTRA PAYMENT]]&lt;=tblLoan3[[#This Row],[BEGINNING BALANCE]],tblLoan3[[#This Row],[BEGINNING BALANCE]]-tblLoan3[[#This Row],[PRINCIPAL]],0),"")</f>
        <v/>
      </c>
      <c r="J93" s="101" t="str">
        <f>IF(tblLoan3[[#This Row],[PMT NO]]&lt;&gt;"",SUM(INDEX(tblLoan3[INTEREST],1,1):tblLoan3[[#This Row],[INTEREST]]),"")</f>
        <v/>
      </c>
    </row>
    <row r="94" spans="1:10" x14ac:dyDescent="0.2">
      <c r="A94" s="97" t="str">
        <f>IF(LoanIsGood,IF(ROW()-ROW(tblLoan3[[#Headers],[PMT NO]])&gt;ScheduledNumberOfPayments,"",ROW()-ROW(tblLoan3[[#Headers],[PMT NO]])),"")</f>
        <v/>
      </c>
      <c r="B94" s="98" t="str">
        <f>IF(tblLoan3[[#This Row],[PMT NO]]&lt;&gt;"",EOMONTH(LoanStartDate,ROW(tblLoan3[[#This Row],[PMT NO]])-ROW(tblLoan3[[#Headers],[PMT NO]])-2)+DAY(LoanStartDate),"")</f>
        <v/>
      </c>
      <c r="C94" s="101" t="str">
        <f>IF(tblLoan3[[#This Row],[PMT NO]]&lt;&gt;"",IF(ROW()-ROW(tblLoan3[[#Headers],[BEGINNING BALANCE]])=1,LoanAmount,INDEX(tblLoan3[ENDING BALANCE],ROW()-ROW(tblLoan3[[#Headers],[BEGINNING BALANCE]])-1)),"")</f>
        <v/>
      </c>
      <c r="D94" s="101" t="str">
        <f>IF(tblLoan3[[#This Row],[PMT NO]]&lt;&gt;"",ScheduledPayment,"")</f>
        <v/>
      </c>
      <c r="E9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94" s="101" t="str">
        <f>IF(tblLoan3[[#This Row],[PMT NO]]&lt;&gt;"",IF(tblLoan3[[#This Row],[SCHEDULED PAYMENT]]+tblLoan3[[#This Row],[EXTRA PAYMENT]]&lt;=tblLoan3[[#This Row],[BEGINNING BALANCE]],tblLoan3[[#This Row],[SCHEDULED PAYMENT]]+tblLoan3[[#This Row],[EXTRA PAYMENT]],tblLoan3[[#This Row],[BEGINNING BALANCE]]),"")</f>
        <v/>
      </c>
      <c r="G94" s="101" t="str">
        <f>IF(tblLoan3[[#This Row],[PMT NO]]&lt;&gt;"",tblLoan3[[#This Row],[TOTAL PAYMENT]]-tblLoan3[[#This Row],[INTEREST]],"")</f>
        <v/>
      </c>
      <c r="H94" s="101" t="str">
        <f>IF(tblLoan3[[#This Row],[PMT NO]]&lt;&gt;"",tblLoan3[[#This Row],[BEGINNING BALANCE]]*(InterestRate/PaymentsPerYear),"")</f>
        <v/>
      </c>
      <c r="I94" s="101" t="str">
        <f>IF(tblLoan3[[#This Row],[PMT NO]]&lt;&gt;"",IF(tblLoan3[[#This Row],[SCHEDULED PAYMENT]]+tblLoan3[[#This Row],[EXTRA PAYMENT]]&lt;=tblLoan3[[#This Row],[BEGINNING BALANCE]],tblLoan3[[#This Row],[BEGINNING BALANCE]]-tblLoan3[[#This Row],[PRINCIPAL]],0),"")</f>
        <v/>
      </c>
      <c r="J94" s="101" t="str">
        <f>IF(tblLoan3[[#This Row],[PMT NO]]&lt;&gt;"",SUM(INDEX(tblLoan3[INTEREST],1,1):tblLoan3[[#This Row],[INTEREST]]),"")</f>
        <v/>
      </c>
    </row>
    <row r="95" spans="1:10" x14ac:dyDescent="0.2">
      <c r="A95" s="97" t="str">
        <f>IF(LoanIsGood,IF(ROW()-ROW(tblLoan3[[#Headers],[PMT NO]])&gt;ScheduledNumberOfPayments,"",ROW()-ROW(tblLoan3[[#Headers],[PMT NO]])),"")</f>
        <v/>
      </c>
      <c r="B95" s="98" t="str">
        <f>IF(tblLoan3[[#This Row],[PMT NO]]&lt;&gt;"",EOMONTH(LoanStartDate,ROW(tblLoan3[[#This Row],[PMT NO]])-ROW(tblLoan3[[#Headers],[PMT NO]])-2)+DAY(LoanStartDate),"")</f>
        <v/>
      </c>
      <c r="C95" s="101" t="str">
        <f>IF(tblLoan3[[#This Row],[PMT NO]]&lt;&gt;"",IF(ROW()-ROW(tblLoan3[[#Headers],[BEGINNING BALANCE]])=1,LoanAmount,INDEX(tblLoan3[ENDING BALANCE],ROW()-ROW(tblLoan3[[#Headers],[BEGINNING BALANCE]])-1)),"")</f>
        <v/>
      </c>
      <c r="D95" s="101" t="str">
        <f>IF(tblLoan3[[#This Row],[PMT NO]]&lt;&gt;"",ScheduledPayment,"")</f>
        <v/>
      </c>
      <c r="E9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95" s="101" t="str">
        <f>IF(tblLoan3[[#This Row],[PMT NO]]&lt;&gt;"",IF(tblLoan3[[#This Row],[SCHEDULED PAYMENT]]+tblLoan3[[#This Row],[EXTRA PAYMENT]]&lt;=tblLoan3[[#This Row],[BEGINNING BALANCE]],tblLoan3[[#This Row],[SCHEDULED PAYMENT]]+tblLoan3[[#This Row],[EXTRA PAYMENT]],tblLoan3[[#This Row],[BEGINNING BALANCE]]),"")</f>
        <v/>
      </c>
      <c r="G95" s="101" t="str">
        <f>IF(tblLoan3[[#This Row],[PMT NO]]&lt;&gt;"",tblLoan3[[#This Row],[TOTAL PAYMENT]]-tblLoan3[[#This Row],[INTEREST]],"")</f>
        <v/>
      </c>
      <c r="H95" s="101" t="str">
        <f>IF(tblLoan3[[#This Row],[PMT NO]]&lt;&gt;"",tblLoan3[[#This Row],[BEGINNING BALANCE]]*(InterestRate/PaymentsPerYear),"")</f>
        <v/>
      </c>
      <c r="I95" s="101" t="str">
        <f>IF(tblLoan3[[#This Row],[PMT NO]]&lt;&gt;"",IF(tblLoan3[[#This Row],[SCHEDULED PAYMENT]]+tblLoan3[[#This Row],[EXTRA PAYMENT]]&lt;=tblLoan3[[#This Row],[BEGINNING BALANCE]],tblLoan3[[#This Row],[BEGINNING BALANCE]]-tblLoan3[[#This Row],[PRINCIPAL]],0),"")</f>
        <v/>
      </c>
      <c r="J95" s="101" t="str">
        <f>IF(tblLoan3[[#This Row],[PMT NO]]&lt;&gt;"",SUM(INDEX(tblLoan3[INTEREST],1,1):tblLoan3[[#This Row],[INTEREST]]),"")</f>
        <v/>
      </c>
    </row>
    <row r="96" spans="1:10" x14ac:dyDescent="0.2">
      <c r="A96" s="97" t="str">
        <f>IF(LoanIsGood,IF(ROW()-ROW(tblLoan3[[#Headers],[PMT NO]])&gt;ScheduledNumberOfPayments,"",ROW()-ROW(tblLoan3[[#Headers],[PMT NO]])),"")</f>
        <v/>
      </c>
      <c r="B96" s="98" t="str">
        <f>IF(tblLoan3[[#This Row],[PMT NO]]&lt;&gt;"",EOMONTH(LoanStartDate,ROW(tblLoan3[[#This Row],[PMT NO]])-ROW(tblLoan3[[#Headers],[PMT NO]])-2)+DAY(LoanStartDate),"")</f>
        <v/>
      </c>
      <c r="C96" s="101" t="str">
        <f>IF(tblLoan3[[#This Row],[PMT NO]]&lt;&gt;"",IF(ROW()-ROW(tblLoan3[[#Headers],[BEGINNING BALANCE]])=1,LoanAmount,INDEX(tblLoan3[ENDING BALANCE],ROW()-ROW(tblLoan3[[#Headers],[BEGINNING BALANCE]])-1)),"")</f>
        <v/>
      </c>
      <c r="D96" s="101" t="str">
        <f>IF(tblLoan3[[#This Row],[PMT NO]]&lt;&gt;"",ScheduledPayment,"")</f>
        <v/>
      </c>
      <c r="E9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96" s="101" t="str">
        <f>IF(tblLoan3[[#This Row],[PMT NO]]&lt;&gt;"",IF(tblLoan3[[#This Row],[SCHEDULED PAYMENT]]+tblLoan3[[#This Row],[EXTRA PAYMENT]]&lt;=tblLoan3[[#This Row],[BEGINNING BALANCE]],tblLoan3[[#This Row],[SCHEDULED PAYMENT]]+tblLoan3[[#This Row],[EXTRA PAYMENT]],tblLoan3[[#This Row],[BEGINNING BALANCE]]),"")</f>
        <v/>
      </c>
      <c r="G96" s="101" t="str">
        <f>IF(tblLoan3[[#This Row],[PMT NO]]&lt;&gt;"",tblLoan3[[#This Row],[TOTAL PAYMENT]]-tblLoan3[[#This Row],[INTEREST]],"")</f>
        <v/>
      </c>
      <c r="H96" s="101" t="str">
        <f>IF(tblLoan3[[#This Row],[PMT NO]]&lt;&gt;"",tblLoan3[[#This Row],[BEGINNING BALANCE]]*(InterestRate/PaymentsPerYear),"")</f>
        <v/>
      </c>
      <c r="I96" s="101" t="str">
        <f>IF(tblLoan3[[#This Row],[PMT NO]]&lt;&gt;"",IF(tblLoan3[[#This Row],[SCHEDULED PAYMENT]]+tblLoan3[[#This Row],[EXTRA PAYMENT]]&lt;=tblLoan3[[#This Row],[BEGINNING BALANCE]],tblLoan3[[#This Row],[BEGINNING BALANCE]]-tblLoan3[[#This Row],[PRINCIPAL]],0),"")</f>
        <v/>
      </c>
      <c r="J96" s="101" t="str">
        <f>IF(tblLoan3[[#This Row],[PMT NO]]&lt;&gt;"",SUM(INDEX(tblLoan3[INTEREST],1,1):tblLoan3[[#This Row],[INTEREST]]),"")</f>
        <v/>
      </c>
    </row>
    <row r="97" spans="1:10" x14ac:dyDescent="0.2">
      <c r="A97" s="97" t="str">
        <f>IF(LoanIsGood,IF(ROW()-ROW(tblLoan3[[#Headers],[PMT NO]])&gt;ScheduledNumberOfPayments,"",ROW()-ROW(tblLoan3[[#Headers],[PMT NO]])),"")</f>
        <v/>
      </c>
      <c r="B97" s="98" t="str">
        <f>IF(tblLoan3[[#This Row],[PMT NO]]&lt;&gt;"",EOMONTH(LoanStartDate,ROW(tblLoan3[[#This Row],[PMT NO]])-ROW(tblLoan3[[#Headers],[PMT NO]])-2)+DAY(LoanStartDate),"")</f>
        <v/>
      </c>
      <c r="C97" s="101" t="str">
        <f>IF(tblLoan3[[#This Row],[PMT NO]]&lt;&gt;"",IF(ROW()-ROW(tblLoan3[[#Headers],[BEGINNING BALANCE]])=1,LoanAmount,INDEX(tblLoan3[ENDING BALANCE],ROW()-ROW(tblLoan3[[#Headers],[BEGINNING BALANCE]])-1)),"")</f>
        <v/>
      </c>
      <c r="D97" s="101" t="str">
        <f>IF(tblLoan3[[#This Row],[PMT NO]]&lt;&gt;"",ScheduledPayment,"")</f>
        <v/>
      </c>
      <c r="E9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97" s="101" t="str">
        <f>IF(tblLoan3[[#This Row],[PMT NO]]&lt;&gt;"",IF(tblLoan3[[#This Row],[SCHEDULED PAYMENT]]+tblLoan3[[#This Row],[EXTRA PAYMENT]]&lt;=tblLoan3[[#This Row],[BEGINNING BALANCE]],tblLoan3[[#This Row],[SCHEDULED PAYMENT]]+tblLoan3[[#This Row],[EXTRA PAYMENT]],tblLoan3[[#This Row],[BEGINNING BALANCE]]),"")</f>
        <v/>
      </c>
      <c r="G97" s="101" t="str">
        <f>IF(tblLoan3[[#This Row],[PMT NO]]&lt;&gt;"",tblLoan3[[#This Row],[TOTAL PAYMENT]]-tblLoan3[[#This Row],[INTEREST]],"")</f>
        <v/>
      </c>
      <c r="H97" s="101" t="str">
        <f>IF(tblLoan3[[#This Row],[PMT NO]]&lt;&gt;"",tblLoan3[[#This Row],[BEGINNING BALANCE]]*(InterestRate/PaymentsPerYear),"")</f>
        <v/>
      </c>
      <c r="I97" s="101" t="str">
        <f>IF(tblLoan3[[#This Row],[PMT NO]]&lt;&gt;"",IF(tblLoan3[[#This Row],[SCHEDULED PAYMENT]]+tblLoan3[[#This Row],[EXTRA PAYMENT]]&lt;=tblLoan3[[#This Row],[BEGINNING BALANCE]],tblLoan3[[#This Row],[BEGINNING BALANCE]]-tblLoan3[[#This Row],[PRINCIPAL]],0),"")</f>
        <v/>
      </c>
      <c r="J97" s="101" t="str">
        <f>IF(tblLoan3[[#This Row],[PMT NO]]&lt;&gt;"",SUM(INDEX(tblLoan3[INTEREST],1,1):tblLoan3[[#This Row],[INTEREST]]),"")</f>
        <v/>
      </c>
    </row>
    <row r="98" spans="1:10" x14ac:dyDescent="0.2">
      <c r="A98" s="97" t="str">
        <f>IF(LoanIsGood,IF(ROW()-ROW(tblLoan3[[#Headers],[PMT NO]])&gt;ScheduledNumberOfPayments,"",ROW()-ROW(tblLoan3[[#Headers],[PMT NO]])),"")</f>
        <v/>
      </c>
      <c r="B98" s="98" t="str">
        <f>IF(tblLoan3[[#This Row],[PMT NO]]&lt;&gt;"",EOMONTH(LoanStartDate,ROW(tblLoan3[[#This Row],[PMT NO]])-ROW(tblLoan3[[#Headers],[PMT NO]])-2)+DAY(LoanStartDate),"")</f>
        <v/>
      </c>
      <c r="C98" s="101" t="str">
        <f>IF(tblLoan3[[#This Row],[PMT NO]]&lt;&gt;"",IF(ROW()-ROW(tblLoan3[[#Headers],[BEGINNING BALANCE]])=1,LoanAmount,INDEX(tblLoan3[ENDING BALANCE],ROW()-ROW(tblLoan3[[#Headers],[BEGINNING BALANCE]])-1)),"")</f>
        <v/>
      </c>
      <c r="D98" s="101" t="str">
        <f>IF(tblLoan3[[#This Row],[PMT NO]]&lt;&gt;"",ScheduledPayment,"")</f>
        <v/>
      </c>
      <c r="E9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98" s="101" t="str">
        <f>IF(tblLoan3[[#This Row],[PMT NO]]&lt;&gt;"",IF(tblLoan3[[#This Row],[SCHEDULED PAYMENT]]+tblLoan3[[#This Row],[EXTRA PAYMENT]]&lt;=tblLoan3[[#This Row],[BEGINNING BALANCE]],tblLoan3[[#This Row],[SCHEDULED PAYMENT]]+tblLoan3[[#This Row],[EXTRA PAYMENT]],tblLoan3[[#This Row],[BEGINNING BALANCE]]),"")</f>
        <v/>
      </c>
      <c r="G98" s="101" t="str">
        <f>IF(tblLoan3[[#This Row],[PMT NO]]&lt;&gt;"",tblLoan3[[#This Row],[TOTAL PAYMENT]]-tblLoan3[[#This Row],[INTEREST]],"")</f>
        <v/>
      </c>
      <c r="H98" s="101" t="str">
        <f>IF(tblLoan3[[#This Row],[PMT NO]]&lt;&gt;"",tblLoan3[[#This Row],[BEGINNING BALANCE]]*(InterestRate/PaymentsPerYear),"")</f>
        <v/>
      </c>
      <c r="I98" s="101" t="str">
        <f>IF(tblLoan3[[#This Row],[PMT NO]]&lt;&gt;"",IF(tblLoan3[[#This Row],[SCHEDULED PAYMENT]]+tblLoan3[[#This Row],[EXTRA PAYMENT]]&lt;=tblLoan3[[#This Row],[BEGINNING BALANCE]],tblLoan3[[#This Row],[BEGINNING BALANCE]]-tblLoan3[[#This Row],[PRINCIPAL]],0),"")</f>
        <v/>
      </c>
      <c r="J98" s="101" t="str">
        <f>IF(tblLoan3[[#This Row],[PMT NO]]&lt;&gt;"",SUM(INDEX(tblLoan3[INTEREST],1,1):tblLoan3[[#This Row],[INTEREST]]),"")</f>
        <v/>
      </c>
    </row>
    <row r="99" spans="1:10" x14ac:dyDescent="0.2">
      <c r="A99" s="97" t="str">
        <f>IF(LoanIsGood,IF(ROW()-ROW(tblLoan3[[#Headers],[PMT NO]])&gt;ScheduledNumberOfPayments,"",ROW()-ROW(tblLoan3[[#Headers],[PMT NO]])),"")</f>
        <v/>
      </c>
      <c r="B99" s="98" t="str">
        <f>IF(tblLoan3[[#This Row],[PMT NO]]&lt;&gt;"",EOMONTH(LoanStartDate,ROW(tblLoan3[[#This Row],[PMT NO]])-ROW(tblLoan3[[#Headers],[PMT NO]])-2)+DAY(LoanStartDate),"")</f>
        <v/>
      </c>
      <c r="C99" s="101" t="str">
        <f>IF(tblLoan3[[#This Row],[PMT NO]]&lt;&gt;"",IF(ROW()-ROW(tblLoan3[[#Headers],[BEGINNING BALANCE]])=1,LoanAmount,INDEX(tblLoan3[ENDING BALANCE],ROW()-ROW(tblLoan3[[#Headers],[BEGINNING BALANCE]])-1)),"")</f>
        <v/>
      </c>
      <c r="D99" s="101" t="str">
        <f>IF(tblLoan3[[#This Row],[PMT NO]]&lt;&gt;"",ScheduledPayment,"")</f>
        <v/>
      </c>
      <c r="E9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99" s="101" t="str">
        <f>IF(tblLoan3[[#This Row],[PMT NO]]&lt;&gt;"",IF(tblLoan3[[#This Row],[SCHEDULED PAYMENT]]+tblLoan3[[#This Row],[EXTRA PAYMENT]]&lt;=tblLoan3[[#This Row],[BEGINNING BALANCE]],tblLoan3[[#This Row],[SCHEDULED PAYMENT]]+tblLoan3[[#This Row],[EXTRA PAYMENT]],tblLoan3[[#This Row],[BEGINNING BALANCE]]),"")</f>
        <v/>
      </c>
      <c r="G99" s="101" t="str">
        <f>IF(tblLoan3[[#This Row],[PMT NO]]&lt;&gt;"",tblLoan3[[#This Row],[TOTAL PAYMENT]]-tblLoan3[[#This Row],[INTEREST]],"")</f>
        <v/>
      </c>
      <c r="H99" s="101" t="str">
        <f>IF(tblLoan3[[#This Row],[PMT NO]]&lt;&gt;"",tblLoan3[[#This Row],[BEGINNING BALANCE]]*(InterestRate/PaymentsPerYear),"")</f>
        <v/>
      </c>
      <c r="I99" s="101" t="str">
        <f>IF(tblLoan3[[#This Row],[PMT NO]]&lt;&gt;"",IF(tblLoan3[[#This Row],[SCHEDULED PAYMENT]]+tblLoan3[[#This Row],[EXTRA PAYMENT]]&lt;=tblLoan3[[#This Row],[BEGINNING BALANCE]],tblLoan3[[#This Row],[BEGINNING BALANCE]]-tblLoan3[[#This Row],[PRINCIPAL]],0),"")</f>
        <v/>
      </c>
      <c r="J99" s="101" t="str">
        <f>IF(tblLoan3[[#This Row],[PMT NO]]&lt;&gt;"",SUM(INDEX(tblLoan3[INTEREST],1,1):tblLoan3[[#This Row],[INTEREST]]),"")</f>
        <v/>
      </c>
    </row>
    <row r="100" spans="1:10" x14ac:dyDescent="0.2">
      <c r="A100" s="97" t="str">
        <f>IF(LoanIsGood,IF(ROW()-ROW(tblLoan3[[#Headers],[PMT NO]])&gt;ScheduledNumberOfPayments,"",ROW()-ROW(tblLoan3[[#Headers],[PMT NO]])),"")</f>
        <v/>
      </c>
      <c r="B100" s="98" t="str">
        <f>IF(tblLoan3[[#This Row],[PMT NO]]&lt;&gt;"",EOMONTH(LoanStartDate,ROW(tblLoan3[[#This Row],[PMT NO]])-ROW(tblLoan3[[#Headers],[PMT NO]])-2)+DAY(LoanStartDate),"")</f>
        <v/>
      </c>
      <c r="C100" s="101" t="str">
        <f>IF(tblLoan3[[#This Row],[PMT NO]]&lt;&gt;"",IF(ROW()-ROW(tblLoan3[[#Headers],[BEGINNING BALANCE]])=1,LoanAmount,INDEX(tblLoan3[ENDING BALANCE],ROW()-ROW(tblLoan3[[#Headers],[BEGINNING BALANCE]])-1)),"")</f>
        <v/>
      </c>
      <c r="D100" s="101" t="str">
        <f>IF(tblLoan3[[#This Row],[PMT NO]]&lt;&gt;"",ScheduledPayment,"")</f>
        <v/>
      </c>
      <c r="E10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00" s="101" t="str">
        <f>IF(tblLoan3[[#This Row],[PMT NO]]&lt;&gt;"",IF(tblLoan3[[#This Row],[SCHEDULED PAYMENT]]+tblLoan3[[#This Row],[EXTRA PAYMENT]]&lt;=tblLoan3[[#This Row],[BEGINNING BALANCE]],tblLoan3[[#This Row],[SCHEDULED PAYMENT]]+tblLoan3[[#This Row],[EXTRA PAYMENT]],tblLoan3[[#This Row],[BEGINNING BALANCE]]),"")</f>
        <v/>
      </c>
      <c r="G100" s="101" t="str">
        <f>IF(tblLoan3[[#This Row],[PMT NO]]&lt;&gt;"",tblLoan3[[#This Row],[TOTAL PAYMENT]]-tblLoan3[[#This Row],[INTEREST]],"")</f>
        <v/>
      </c>
      <c r="H100" s="101" t="str">
        <f>IF(tblLoan3[[#This Row],[PMT NO]]&lt;&gt;"",tblLoan3[[#This Row],[BEGINNING BALANCE]]*(InterestRate/PaymentsPerYear),"")</f>
        <v/>
      </c>
      <c r="I100" s="101" t="str">
        <f>IF(tblLoan3[[#This Row],[PMT NO]]&lt;&gt;"",IF(tblLoan3[[#This Row],[SCHEDULED PAYMENT]]+tblLoan3[[#This Row],[EXTRA PAYMENT]]&lt;=tblLoan3[[#This Row],[BEGINNING BALANCE]],tblLoan3[[#This Row],[BEGINNING BALANCE]]-tblLoan3[[#This Row],[PRINCIPAL]],0),"")</f>
        <v/>
      </c>
      <c r="J100" s="101" t="str">
        <f>IF(tblLoan3[[#This Row],[PMT NO]]&lt;&gt;"",SUM(INDEX(tblLoan3[INTEREST],1,1):tblLoan3[[#This Row],[INTEREST]]),"")</f>
        <v/>
      </c>
    </row>
    <row r="101" spans="1:10" x14ac:dyDescent="0.2">
      <c r="A101" s="97" t="str">
        <f>IF(LoanIsGood,IF(ROW()-ROW(tblLoan3[[#Headers],[PMT NO]])&gt;ScheduledNumberOfPayments,"",ROW()-ROW(tblLoan3[[#Headers],[PMT NO]])),"")</f>
        <v/>
      </c>
      <c r="B101" s="98" t="str">
        <f>IF(tblLoan3[[#This Row],[PMT NO]]&lt;&gt;"",EOMONTH(LoanStartDate,ROW(tblLoan3[[#This Row],[PMT NO]])-ROW(tblLoan3[[#Headers],[PMT NO]])-2)+DAY(LoanStartDate),"")</f>
        <v/>
      </c>
      <c r="C101" s="101" t="str">
        <f>IF(tblLoan3[[#This Row],[PMT NO]]&lt;&gt;"",IF(ROW()-ROW(tblLoan3[[#Headers],[BEGINNING BALANCE]])=1,LoanAmount,INDEX(tblLoan3[ENDING BALANCE],ROW()-ROW(tblLoan3[[#Headers],[BEGINNING BALANCE]])-1)),"")</f>
        <v/>
      </c>
      <c r="D101" s="101" t="str">
        <f>IF(tblLoan3[[#This Row],[PMT NO]]&lt;&gt;"",ScheduledPayment,"")</f>
        <v/>
      </c>
      <c r="E10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01" s="101" t="str">
        <f>IF(tblLoan3[[#This Row],[PMT NO]]&lt;&gt;"",IF(tblLoan3[[#This Row],[SCHEDULED PAYMENT]]+tblLoan3[[#This Row],[EXTRA PAYMENT]]&lt;=tblLoan3[[#This Row],[BEGINNING BALANCE]],tblLoan3[[#This Row],[SCHEDULED PAYMENT]]+tblLoan3[[#This Row],[EXTRA PAYMENT]],tblLoan3[[#This Row],[BEGINNING BALANCE]]),"")</f>
        <v/>
      </c>
      <c r="G101" s="101" t="str">
        <f>IF(tblLoan3[[#This Row],[PMT NO]]&lt;&gt;"",tblLoan3[[#This Row],[TOTAL PAYMENT]]-tblLoan3[[#This Row],[INTEREST]],"")</f>
        <v/>
      </c>
      <c r="H101" s="101" t="str">
        <f>IF(tblLoan3[[#This Row],[PMT NO]]&lt;&gt;"",tblLoan3[[#This Row],[BEGINNING BALANCE]]*(InterestRate/PaymentsPerYear),"")</f>
        <v/>
      </c>
      <c r="I101" s="101" t="str">
        <f>IF(tblLoan3[[#This Row],[PMT NO]]&lt;&gt;"",IF(tblLoan3[[#This Row],[SCHEDULED PAYMENT]]+tblLoan3[[#This Row],[EXTRA PAYMENT]]&lt;=tblLoan3[[#This Row],[BEGINNING BALANCE]],tblLoan3[[#This Row],[BEGINNING BALANCE]]-tblLoan3[[#This Row],[PRINCIPAL]],0),"")</f>
        <v/>
      </c>
      <c r="J101" s="101" t="str">
        <f>IF(tblLoan3[[#This Row],[PMT NO]]&lt;&gt;"",SUM(INDEX(tblLoan3[INTEREST],1,1):tblLoan3[[#This Row],[INTEREST]]),"")</f>
        <v/>
      </c>
    </row>
    <row r="102" spans="1:10" x14ac:dyDescent="0.2">
      <c r="A102" s="97" t="str">
        <f>IF(LoanIsGood,IF(ROW()-ROW(tblLoan3[[#Headers],[PMT NO]])&gt;ScheduledNumberOfPayments,"",ROW()-ROW(tblLoan3[[#Headers],[PMT NO]])),"")</f>
        <v/>
      </c>
      <c r="B102" s="98" t="str">
        <f>IF(tblLoan3[[#This Row],[PMT NO]]&lt;&gt;"",EOMONTH(LoanStartDate,ROW(tblLoan3[[#This Row],[PMT NO]])-ROW(tblLoan3[[#Headers],[PMT NO]])-2)+DAY(LoanStartDate),"")</f>
        <v/>
      </c>
      <c r="C102" s="101" t="str">
        <f>IF(tblLoan3[[#This Row],[PMT NO]]&lt;&gt;"",IF(ROW()-ROW(tblLoan3[[#Headers],[BEGINNING BALANCE]])=1,LoanAmount,INDEX(tblLoan3[ENDING BALANCE],ROW()-ROW(tblLoan3[[#Headers],[BEGINNING BALANCE]])-1)),"")</f>
        <v/>
      </c>
      <c r="D102" s="101" t="str">
        <f>IF(tblLoan3[[#This Row],[PMT NO]]&lt;&gt;"",ScheduledPayment,"")</f>
        <v/>
      </c>
      <c r="E10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02" s="101" t="str">
        <f>IF(tblLoan3[[#This Row],[PMT NO]]&lt;&gt;"",IF(tblLoan3[[#This Row],[SCHEDULED PAYMENT]]+tblLoan3[[#This Row],[EXTRA PAYMENT]]&lt;=tblLoan3[[#This Row],[BEGINNING BALANCE]],tblLoan3[[#This Row],[SCHEDULED PAYMENT]]+tblLoan3[[#This Row],[EXTRA PAYMENT]],tblLoan3[[#This Row],[BEGINNING BALANCE]]),"")</f>
        <v/>
      </c>
      <c r="G102" s="101" t="str">
        <f>IF(tblLoan3[[#This Row],[PMT NO]]&lt;&gt;"",tblLoan3[[#This Row],[TOTAL PAYMENT]]-tblLoan3[[#This Row],[INTEREST]],"")</f>
        <v/>
      </c>
      <c r="H102" s="101" t="str">
        <f>IF(tblLoan3[[#This Row],[PMT NO]]&lt;&gt;"",tblLoan3[[#This Row],[BEGINNING BALANCE]]*(InterestRate/PaymentsPerYear),"")</f>
        <v/>
      </c>
      <c r="I102" s="101" t="str">
        <f>IF(tblLoan3[[#This Row],[PMT NO]]&lt;&gt;"",IF(tblLoan3[[#This Row],[SCHEDULED PAYMENT]]+tblLoan3[[#This Row],[EXTRA PAYMENT]]&lt;=tblLoan3[[#This Row],[BEGINNING BALANCE]],tblLoan3[[#This Row],[BEGINNING BALANCE]]-tblLoan3[[#This Row],[PRINCIPAL]],0),"")</f>
        <v/>
      </c>
      <c r="J102" s="101" t="str">
        <f>IF(tblLoan3[[#This Row],[PMT NO]]&lt;&gt;"",SUM(INDEX(tblLoan3[INTEREST],1,1):tblLoan3[[#This Row],[INTEREST]]),"")</f>
        <v/>
      </c>
    </row>
    <row r="103" spans="1:10" x14ac:dyDescent="0.2">
      <c r="A103" s="97" t="str">
        <f>IF(LoanIsGood,IF(ROW()-ROW(tblLoan3[[#Headers],[PMT NO]])&gt;ScheduledNumberOfPayments,"",ROW()-ROW(tblLoan3[[#Headers],[PMT NO]])),"")</f>
        <v/>
      </c>
      <c r="B103" s="98" t="str">
        <f>IF(tblLoan3[[#This Row],[PMT NO]]&lt;&gt;"",EOMONTH(LoanStartDate,ROW(tblLoan3[[#This Row],[PMT NO]])-ROW(tblLoan3[[#Headers],[PMT NO]])-2)+DAY(LoanStartDate),"")</f>
        <v/>
      </c>
      <c r="C103" s="101" t="str">
        <f>IF(tblLoan3[[#This Row],[PMT NO]]&lt;&gt;"",IF(ROW()-ROW(tblLoan3[[#Headers],[BEGINNING BALANCE]])=1,LoanAmount,INDEX(tblLoan3[ENDING BALANCE],ROW()-ROW(tblLoan3[[#Headers],[BEGINNING BALANCE]])-1)),"")</f>
        <v/>
      </c>
      <c r="D103" s="101" t="str">
        <f>IF(tblLoan3[[#This Row],[PMT NO]]&lt;&gt;"",ScheduledPayment,"")</f>
        <v/>
      </c>
      <c r="E10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03" s="101" t="str">
        <f>IF(tblLoan3[[#This Row],[PMT NO]]&lt;&gt;"",IF(tblLoan3[[#This Row],[SCHEDULED PAYMENT]]+tblLoan3[[#This Row],[EXTRA PAYMENT]]&lt;=tblLoan3[[#This Row],[BEGINNING BALANCE]],tblLoan3[[#This Row],[SCHEDULED PAYMENT]]+tblLoan3[[#This Row],[EXTRA PAYMENT]],tblLoan3[[#This Row],[BEGINNING BALANCE]]),"")</f>
        <v/>
      </c>
      <c r="G103" s="101" t="str">
        <f>IF(tblLoan3[[#This Row],[PMT NO]]&lt;&gt;"",tblLoan3[[#This Row],[TOTAL PAYMENT]]-tblLoan3[[#This Row],[INTEREST]],"")</f>
        <v/>
      </c>
      <c r="H103" s="101" t="str">
        <f>IF(tblLoan3[[#This Row],[PMT NO]]&lt;&gt;"",tblLoan3[[#This Row],[BEGINNING BALANCE]]*(InterestRate/PaymentsPerYear),"")</f>
        <v/>
      </c>
      <c r="I103" s="101" t="str">
        <f>IF(tblLoan3[[#This Row],[PMT NO]]&lt;&gt;"",IF(tblLoan3[[#This Row],[SCHEDULED PAYMENT]]+tblLoan3[[#This Row],[EXTRA PAYMENT]]&lt;=tblLoan3[[#This Row],[BEGINNING BALANCE]],tblLoan3[[#This Row],[BEGINNING BALANCE]]-tblLoan3[[#This Row],[PRINCIPAL]],0),"")</f>
        <v/>
      </c>
      <c r="J103" s="101" t="str">
        <f>IF(tblLoan3[[#This Row],[PMT NO]]&lt;&gt;"",SUM(INDEX(tblLoan3[INTEREST],1,1):tblLoan3[[#This Row],[INTEREST]]),"")</f>
        <v/>
      </c>
    </row>
    <row r="104" spans="1:10" x14ac:dyDescent="0.2">
      <c r="A104" s="97" t="str">
        <f>IF(LoanIsGood,IF(ROW()-ROW(tblLoan3[[#Headers],[PMT NO]])&gt;ScheduledNumberOfPayments,"",ROW()-ROW(tblLoan3[[#Headers],[PMT NO]])),"")</f>
        <v/>
      </c>
      <c r="B104" s="98" t="str">
        <f>IF(tblLoan3[[#This Row],[PMT NO]]&lt;&gt;"",EOMONTH(LoanStartDate,ROW(tblLoan3[[#This Row],[PMT NO]])-ROW(tblLoan3[[#Headers],[PMT NO]])-2)+DAY(LoanStartDate),"")</f>
        <v/>
      </c>
      <c r="C104" s="101" t="str">
        <f>IF(tblLoan3[[#This Row],[PMT NO]]&lt;&gt;"",IF(ROW()-ROW(tblLoan3[[#Headers],[BEGINNING BALANCE]])=1,LoanAmount,INDEX(tblLoan3[ENDING BALANCE],ROW()-ROW(tblLoan3[[#Headers],[BEGINNING BALANCE]])-1)),"")</f>
        <v/>
      </c>
      <c r="D104" s="101" t="str">
        <f>IF(tblLoan3[[#This Row],[PMT NO]]&lt;&gt;"",ScheduledPayment,"")</f>
        <v/>
      </c>
      <c r="E10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04" s="101" t="str">
        <f>IF(tblLoan3[[#This Row],[PMT NO]]&lt;&gt;"",IF(tblLoan3[[#This Row],[SCHEDULED PAYMENT]]+tblLoan3[[#This Row],[EXTRA PAYMENT]]&lt;=tblLoan3[[#This Row],[BEGINNING BALANCE]],tblLoan3[[#This Row],[SCHEDULED PAYMENT]]+tblLoan3[[#This Row],[EXTRA PAYMENT]],tblLoan3[[#This Row],[BEGINNING BALANCE]]),"")</f>
        <v/>
      </c>
      <c r="G104" s="101" t="str">
        <f>IF(tblLoan3[[#This Row],[PMT NO]]&lt;&gt;"",tblLoan3[[#This Row],[TOTAL PAYMENT]]-tblLoan3[[#This Row],[INTEREST]],"")</f>
        <v/>
      </c>
      <c r="H104" s="101" t="str">
        <f>IF(tblLoan3[[#This Row],[PMT NO]]&lt;&gt;"",tblLoan3[[#This Row],[BEGINNING BALANCE]]*(InterestRate/PaymentsPerYear),"")</f>
        <v/>
      </c>
      <c r="I104" s="101" t="str">
        <f>IF(tblLoan3[[#This Row],[PMT NO]]&lt;&gt;"",IF(tblLoan3[[#This Row],[SCHEDULED PAYMENT]]+tblLoan3[[#This Row],[EXTRA PAYMENT]]&lt;=tblLoan3[[#This Row],[BEGINNING BALANCE]],tblLoan3[[#This Row],[BEGINNING BALANCE]]-tblLoan3[[#This Row],[PRINCIPAL]],0),"")</f>
        <v/>
      </c>
      <c r="J104" s="101" t="str">
        <f>IF(tblLoan3[[#This Row],[PMT NO]]&lt;&gt;"",SUM(INDEX(tblLoan3[INTEREST],1,1):tblLoan3[[#This Row],[INTEREST]]),"")</f>
        <v/>
      </c>
    </row>
    <row r="105" spans="1:10" x14ac:dyDescent="0.2">
      <c r="A105" s="97" t="str">
        <f>IF(LoanIsGood,IF(ROW()-ROW(tblLoan3[[#Headers],[PMT NO]])&gt;ScheduledNumberOfPayments,"",ROW()-ROW(tblLoan3[[#Headers],[PMT NO]])),"")</f>
        <v/>
      </c>
      <c r="B105" s="98" t="str">
        <f>IF(tblLoan3[[#This Row],[PMT NO]]&lt;&gt;"",EOMONTH(LoanStartDate,ROW(tblLoan3[[#This Row],[PMT NO]])-ROW(tblLoan3[[#Headers],[PMT NO]])-2)+DAY(LoanStartDate),"")</f>
        <v/>
      </c>
      <c r="C105" s="101" t="str">
        <f>IF(tblLoan3[[#This Row],[PMT NO]]&lt;&gt;"",IF(ROW()-ROW(tblLoan3[[#Headers],[BEGINNING BALANCE]])=1,LoanAmount,INDEX(tblLoan3[ENDING BALANCE],ROW()-ROW(tblLoan3[[#Headers],[BEGINNING BALANCE]])-1)),"")</f>
        <v/>
      </c>
      <c r="D105" s="101" t="str">
        <f>IF(tblLoan3[[#This Row],[PMT NO]]&lt;&gt;"",ScheduledPayment,"")</f>
        <v/>
      </c>
      <c r="E10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05" s="101" t="str">
        <f>IF(tblLoan3[[#This Row],[PMT NO]]&lt;&gt;"",IF(tblLoan3[[#This Row],[SCHEDULED PAYMENT]]+tblLoan3[[#This Row],[EXTRA PAYMENT]]&lt;=tblLoan3[[#This Row],[BEGINNING BALANCE]],tblLoan3[[#This Row],[SCHEDULED PAYMENT]]+tblLoan3[[#This Row],[EXTRA PAYMENT]],tblLoan3[[#This Row],[BEGINNING BALANCE]]),"")</f>
        <v/>
      </c>
      <c r="G105" s="101" t="str">
        <f>IF(tblLoan3[[#This Row],[PMT NO]]&lt;&gt;"",tblLoan3[[#This Row],[TOTAL PAYMENT]]-tblLoan3[[#This Row],[INTEREST]],"")</f>
        <v/>
      </c>
      <c r="H105" s="101" t="str">
        <f>IF(tblLoan3[[#This Row],[PMT NO]]&lt;&gt;"",tblLoan3[[#This Row],[BEGINNING BALANCE]]*(InterestRate/PaymentsPerYear),"")</f>
        <v/>
      </c>
      <c r="I105" s="101" t="str">
        <f>IF(tblLoan3[[#This Row],[PMT NO]]&lt;&gt;"",IF(tblLoan3[[#This Row],[SCHEDULED PAYMENT]]+tblLoan3[[#This Row],[EXTRA PAYMENT]]&lt;=tblLoan3[[#This Row],[BEGINNING BALANCE]],tblLoan3[[#This Row],[BEGINNING BALANCE]]-tblLoan3[[#This Row],[PRINCIPAL]],0),"")</f>
        <v/>
      </c>
      <c r="J105" s="101" t="str">
        <f>IF(tblLoan3[[#This Row],[PMT NO]]&lt;&gt;"",SUM(INDEX(tblLoan3[INTEREST],1,1):tblLoan3[[#This Row],[INTEREST]]),"")</f>
        <v/>
      </c>
    </row>
    <row r="106" spans="1:10" x14ac:dyDescent="0.2">
      <c r="A106" s="97" t="str">
        <f>IF(LoanIsGood,IF(ROW()-ROW(tblLoan3[[#Headers],[PMT NO]])&gt;ScheduledNumberOfPayments,"",ROW()-ROW(tblLoan3[[#Headers],[PMT NO]])),"")</f>
        <v/>
      </c>
      <c r="B106" s="98" t="str">
        <f>IF(tblLoan3[[#This Row],[PMT NO]]&lt;&gt;"",EOMONTH(LoanStartDate,ROW(tblLoan3[[#This Row],[PMT NO]])-ROW(tblLoan3[[#Headers],[PMT NO]])-2)+DAY(LoanStartDate),"")</f>
        <v/>
      </c>
      <c r="C106" s="101" t="str">
        <f>IF(tblLoan3[[#This Row],[PMT NO]]&lt;&gt;"",IF(ROW()-ROW(tblLoan3[[#Headers],[BEGINNING BALANCE]])=1,LoanAmount,INDEX(tblLoan3[ENDING BALANCE],ROW()-ROW(tblLoan3[[#Headers],[BEGINNING BALANCE]])-1)),"")</f>
        <v/>
      </c>
      <c r="D106" s="101" t="str">
        <f>IF(tblLoan3[[#This Row],[PMT NO]]&lt;&gt;"",ScheduledPayment,"")</f>
        <v/>
      </c>
      <c r="E10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06" s="101" t="str">
        <f>IF(tblLoan3[[#This Row],[PMT NO]]&lt;&gt;"",IF(tblLoan3[[#This Row],[SCHEDULED PAYMENT]]+tblLoan3[[#This Row],[EXTRA PAYMENT]]&lt;=tblLoan3[[#This Row],[BEGINNING BALANCE]],tblLoan3[[#This Row],[SCHEDULED PAYMENT]]+tblLoan3[[#This Row],[EXTRA PAYMENT]],tblLoan3[[#This Row],[BEGINNING BALANCE]]),"")</f>
        <v/>
      </c>
      <c r="G106" s="101" t="str">
        <f>IF(tblLoan3[[#This Row],[PMT NO]]&lt;&gt;"",tblLoan3[[#This Row],[TOTAL PAYMENT]]-tblLoan3[[#This Row],[INTEREST]],"")</f>
        <v/>
      </c>
      <c r="H106" s="101" t="str">
        <f>IF(tblLoan3[[#This Row],[PMT NO]]&lt;&gt;"",tblLoan3[[#This Row],[BEGINNING BALANCE]]*(InterestRate/PaymentsPerYear),"")</f>
        <v/>
      </c>
      <c r="I106" s="101" t="str">
        <f>IF(tblLoan3[[#This Row],[PMT NO]]&lt;&gt;"",IF(tblLoan3[[#This Row],[SCHEDULED PAYMENT]]+tblLoan3[[#This Row],[EXTRA PAYMENT]]&lt;=tblLoan3[[#This Row],[BEGINNING BALANCE]],tblLoan3[[#This Row],[BEGINNING BALANCE]]-tblLoan3[[#This Row],[PRINCIPAL]],0),"")</f>
        <v/>
      </c>
      <c r="J106" s="101" t="str">
        <f>IF(tblLoan3[[#This Row],[PMT NO]]&lt;&gt;"",SUM(INDEX(tblLoan3[INTEREST],1,1):tblLoan3[[#This Row],[INTEREST]]),"")</f>
        <v/>
      </c>
    </row>
    <row r="107" spans="1:10" x14ac:dyDescent="0.2">
      <c r="A107" s="97" t="str">
        <f>IF(LoanIsGood,IF(ROW()-ROW(tblLoan3[[#Headers],[PMT NO]])&gt;ScheduledNumberOfPayments,"",ROW()-ROW(tblLoan3[[#Headers],[PMT NO]])),"")</f>
        <v/>
      </c>
      <c r="B107" s="98" t="str">
        <f>IF(tblLoan3[[#This Row],[PMT NO]]&lt;&gt;"",EOMONTH(LoanStartDate,ROW(tblLoan3[[#This Row],[PMT NO]])-ROW(tblLoan3[[#Headers],[PMT NO]])-2)+DAY(LoanStartDate),"")</f>
        <v/>
      </c>
      <c r="C107" s="101" t="str">
        <f>IF(tblLoan3[[#This Row],[PMT NO]]&lt;&gt;"",IF(ROW()-ROW(tblLoan3[[#Headers],[BEGINNING BALANCE]])=1,LoanAmount,INDEX(tblLoan3[ENDING BALANCE],ROW()-ROW(tblLoan3[[#Headers],[BEGINNING BALANCE]])-1)),"")</f>
        <v/>
      </c>
      <c r="D107" s="101" t="str">
        <f>IF(tblLoan3[[#This Row],[PMT NO]]&lt;&gt;"",ScheduledPayment,"")</f>
        <v/>
      </c>
      <c r="E10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07" s="101" t="str">
        <f>IF(tblLoan3[[#This Row],[PMT NO]]&lt;&gt;"",IF(tblLoan3[[#This Row],[SCHEDULED PAYMENT]]+tblLoan3[[#This Row],[EXTRA PAYMENT]]&lt;=tblLoan3[[#This Row],[BEGINNING BALANCE]],tblLoan3[[#This Row],[SCHEDULED PAYMENT]]+tblLoan3[[#This Row],[EXTRA PAYMENT]],tblLoan3[[#This Row],[BEGINNING BALANCE]]),"")</f>
        <v/>
      </c>
      <c r="G107" s="101" t="str">
        <f>IF(tblLoan3[[#This Row],[PMT NO]]&lt;&gt;"",tblLoan3[[#This Row],[TOTAL PAYMENT]]-tblLoan3[[#This Row],[INTEREST]],"")</f>
        <v/>
      </c>
      <c r="H107" s="101" t="str">
        <f>IF(tblLoan3[[#This Row],[PMT NO]]&lt;&gt;"",tblLoan3[[#This Row],[BEGINNING BALANCE]]*(InterestRate/PaymentsPerYear),"")</f>
        <v/>
      </c>
      <c r="I107" s="101" t="str">
        <f>IF(tblLoan3[[#This Row],[PMT NO]]&lt;&gt;"",IF(tblLoan3[[#This Row],[SCHEDULED PAYMENT]]+tblLoan3[[#This Row],[EXTRA PAYMENT]]&lt;=tblLoan3[[#This Row],[BEGINNING BALANCE]],tblLoan3[[#This Row],[BEGINNING BALANCE]]-tblLoan3[[#This Row],[PRINCIPAL]],0),"")</f>
        <v/>
      </c>
      <c r="J107" s="101" t="str">
        <f>IF(tblLoan3[[#This Row],[PMT NO]]&lt;&gt;"",SUM(INDEX(tblLoan3[INTEREST],1,1):tblLoan3[[#This Row],[INTEREST]]),"")</f>
        <v/>
      </c>
    </row>
    <row r="108" spans="1:10" x14ac:dyDescent="0.2">
      <c r="A108" s="97" t="str">
        <f>IF(LoanIsGood,IF(ROW()-ROW(tblLoan3[[#Headers],[PMT NO]])&gt;ScheduledNumberOfPayments,"",ROW()-ROW(tblLoan3[[#Headers],[PMT NO]])),"")</f>
        <v/>
      </c>
      <c r="B108" s="98" t="str">
        <f>IF(tblLoan3[[#This Row],[PMT NO]]&lt;&gt;"",EOMONTH(LoanStartDate,ROW(tblLoan3[[#This Row],[PMT NO]])-ROW(tblLoan3[[#Headers],[PMT NO]])-2)+DAY(LoanStartDate),"")</f>
        <v/>
      </c>
      <c r="C108" s="101" t="str">
        <f>IF(tblLoan3[[#This Row],[PMT NO]]&lt;&gt;"",IF(ROW()-ROW(tblLoan3[[#Headers],[BEGINNING BALANCE]])=1,LoanAmount,INDEX(tblLoan3[ENDING BALANCE],ROW()-ROW(tblLoan3[[#Headers],[BEGINNING BALANCE]])-1)),"")</f>
        <v/>
      </c>
      <c r="D108" s="101" t="str">
        <f>IF(tblLoan3[[#This Row],[PMT NO]]&lt;&gt;"",ScheduledPayment,"")</f>
        <v/>
      </c>
      <c r="E10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08" s="101" t="str">
        <f>IF(tblLoan3[[#This Row],[PMT NO]]&lt;&gt;"",IF(tblLoan3[[#This Row],[SCHEDULED PAYMENT]]+tblLoan3[[#This Row],[EXTRA PAYMENT]]&lt;=tblLoan3[[#This Row],[BEGINNING BALANCE]],tblLoan3[[#This Row],[SCHEDULED PAYMENT]]+tblLoan3[[#This Row],[EXTRA PAYMENT]],tblLoan3[[#This Row],[BEGINNING BALANCE]]),"")</f>
        <v/>
      </c>
      <c r="G108" s="101" t="str">
        <f>IF(tblLoan3[[#This Row],[PMT NO]]&lt;&gt;"",tblLoan3[[#This Row],[TOTAL PAYMENT]]-tblLoan3[[#This Row],[INTEREST]],"")</f>
        <v/>
      </c>
      <c r="H108" s="101" t="str">
        <f>IF(tblLoan3[[#This Row],[PMT NO]]&lt;&gt;"",tblLoan3[[#This Row],[BEGINNING BALANCE]]*(InterestRate/PaymentsPerYear),"")</f>
        <v/>
      </c>
      <c r="I108" s="101" t="str">
        <f>IF(tblLoan3[[#This Row],[PMT NO]]&lt;&gt;"",IF(tblLoan3[[#This Row],[SCHEDULED PAYMENT]]+tblLoan3[[#This Row],[EXTRA PAYMENT]]&lt;=tblLoan3[[#This Row],[BEGINNING BALANCE]],tblLoan3[[#This Row],[BEGINNING BALANCE]]-tblLoan3[[#This Row],[PRINCIPAL]],0),"")</f>
        <v/>
      </c>
      <c r="J108" s="101" t="str">
        <f>IF(tblLoan3[[#This Row],[PMT NO]]&lt;&gt;"",SUM(INDEX(tblLoan3[INTEREST],1,1):tblLoan3[[#This Row],[INTEREST]]),"")</f>
        <v/>
      </c>
    </row>
    <row r="109" spans="1:10" x14ac:dyDescent="0.2">
      <c r="A109" s="97" t="str">
        <f>IF(LoanIsGood,IF(ROW()-ROW(tblLoan3[[#Headers],[PMT NO]])&gt;ScheduledNumberOfPayments,"",ROW()-ROW(tblLoan3[[#Headers],[PMT NO]])),"")</f>
        <v/>
      </c>
      <c r="B109" s="98" t="str">
        <f>IF(tblLoan3[[#This Row],[PMT NO]]&lt;&gt;"",EOMONTH(LoanStartDate,ROW(tblLoan3[[#This Row],[PMT NO]])-ROW(tblLoan3[[#Headers],[PMT NO]])-2)+DAY(LoanStartDate),"")</f>
        <v/>
      </c>
      <c r="C109" s="101" t="str">
        <f>IF(tblLoan3[[#This Row],[PMT NO]]&lt;&gt;"",IF(ROW()-ROW(tblLoan3[[#Headers],[BEGINNING BALANCE]])=1,LoanAmount,INDEX(tblLoan3[ENDING BALANCE],ROW()-ROW(tblLoan3[[#Headers],[BEGINNING BALANCE]])-1)),"")</f>
        <v/>
      </c>
      <c r="D109" s="101" t="str">
        <f>IF(tblLoan3[[#This Row],[PMT NO]]&lt;&gt;"",ScheduledPayment,"")</f>
        <v/>
      </c>
      <c r="E10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09" s="101" t="str">
        <f>IF(tblLoan3[[#This Row],[PMT NO]]&lt;&gt;"",IF(tblLoan3[[#This Row],[SCHEDULED PAYMENT]]+tblLoan3[[#This Row],[EXTRA PAYMENT]]&lt;=tblLoan3[[#This Row],[BEGINNING BALANCE]],tblLoan3[[#This Row],[SCHEDULED PAYMENT]]+tblLoan3[[#This Row],[EXTRA PAYMENT]],tblLoan3[[#This Row],[BEGINNING BALANCE]]),"")</f>
        <v/>
      </c>
      <c r="G109" s="101" t="str">
        <f>IF(tblLoan3[[#This Row],[PMT NO]]&lt;&gt;"",tblLoan3[[#This Row],[TOTAL PAYMENT]]-tblLoan3[[#This Row],[INTEREST]],"")</f>
        <v/>
      </c>
      <c r="H109" s="101" t="str">
        <f>IF(tblLoan3[[#This Row],[PMT NO]]&lt;&gt;"",tblLoan3[[#This Row],[BEGINNING BALANCE]]*(InterestRate/PaymentsPerYear),"")</f>
        <v/>
      </c>
      <c r="I109" s="101" t="str">
        <f>IF(tblLoan3[[#This Row],[PMT NO]]&lt;&gt;"",IF(tblLoan3[[#This Row],[SCHEDULED PAYMENT]]+tblLoan3[[#This Row],[EXTRA PAYMENT]]&lt;=tblLoan3[[#This Row],[BEGINNING BALANCE]],tblLoan3[[#This Row],[BEGINNING BALANCE]]-tblLoan3[[#This Row],[PRINCIPAL]],0),"")</f>
        <v/>
      </c>
      <c r="J109" s="101" t="str">
        <f>IF(tblLoan3[[#This Row],[PMT NO]]&lt;&gt;"",SUM(INDEX(tblLoan3[INTEREST],1,1):tblLoan3[[#This Row],[INTEREST]]),"")</f>
        <v/>
      </c>
    </row>
    <row r="110" spans="1:10" x14ac:dyDescent="0.2">
      <c r="A110" s="97" t="str">
        <f>IF(LoanIsGood,IF(ROW()-ROW(tblLoan3[[#Headers],[PMT NO]])&gt;ScheduledNumberOfPayments,"",ROW()-ROW(tblLoan3[[#Headers],[PMT NO]])),"")</f>
        <v/>
      </c>
      <c r="B110" s="98" t="str">
        <f>IF(tblLoan3[[#This Row],[PMT NO]]&lt;&gt;"",EOMONTH(LoanStartDate,ROW(tblLoan3[[#This Row],[PMT NO]])-ROW(tblLoan3[[#Headers],[PMT NO]])-2)+DAY(LoanStartDate),"")</f>
        <v/>
      </c>
      <c r="C110" s="101" t="str">
        <f>IF(tblLoan3[[#This Row],[PMT NO]]&lt;&gt;"",IF(ROW()-ROW(tblLoan3[[#Headers],[BEGINNING BALANCE]])=1,LoanAmount,INDEX(tblLoan3[ENDING BALANCE],ROW()-ROW(tblLoan3[[#Headers],[BEGINNING BALANCE]])-1)),"")</f>
        <v/>
      </c>
      <c r="D110" s="101" t="str">
        <f>IF(tblLoan3[[#This Row],[PMT NO]]&lt;&gt;"",ScheduledPayment,"")</f>
        <v/>
      </c>
      <c r="E11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10" s="101" t="str">
        <f>IF(tblLoan3[[#This Row],[PMT NO]]&lt;&gt;"",IF(tblLoan3[[#This Row],[SCHEDULED PAYMENT]]+tblLoan3[[#This Row],[EXTRA PAYMENT]]&lt;=tblLoan3[[#This Row],[BEGINNING BALANCE]],tblLoan3[[#This Row],[SCHEDULED PAYMENT]]+tblLoan3[[#This Row],[EXTRA PAYMENT]],tblLoan3[[#This Row],[BEGINNING BALANCE]]),"")</f>
        <v/>
      </c>
      <c r="G110" s="101" t="str">
        <f>IF(tblLoan3[[#This Row],[PMT NO]]&lt;&gt;"",tblLoan3[[#This Row],[TOTAL PAYMENT]]-tblLoan3[[#This Row],[INTEREST]],"")</f>
        <v/>
      </c>
      <c r="H110" s="101" t="str">
        <f>IF(tblLoan3[[#This Row],[PMT NO]]&lt;&gt;"",tblLoan3[[#This Row],[BEGINNING BALANCE]]*(InterestRate/PaymentsPerYear),"")</f>
        <v/>
      </c>
      <c r="I110" s="101" t="str">
        <f>IF(tblLoan3[[#This Row],[PMT NO]]&lt;&gt;"",IF(tblLoan3[[#This Row],[SCHEDULED PAYMENT]]+tblLoan3[[#This Row],[EXTRA PAYMENT]]&lt;=tblLoan3[[#This Row],[BEGINNING BALANCE]],tblLoan3[[#This Row],[BEGINNING BALANCE]]-tblLoan3[[#This Row],[PRINCIPAL]],0),"")</f>
        <v/>
      </c>
      <c r="J110" s="101" t="str">
        <f>IF(tblLoan3[[#This Row],[PMT NO]]&lt;&gt;"",SUM(INDEX(tblLoan3[INTEREST],1,1):tblLoan3[[#This Row],[INTEREST]]),"")</f>
        <v/>
      </c>
    </row>
    <row r="111" spans="1:10" x14ac:dyDescent="0.2">
      <c r="A111" s="97" t="str">
        <f>IF(LoanIsGood,IF(ROW()-ROW(tblLoan3[[#Headers],[PMT NO]])&gt;ScheduledNumberOfPayments,"",ROW()-ROW(tblLoan3[[#Headers],[PMT NO]])),"")</f>
        <v/>
      </c>
      <c r="B111" s="98" t="str">
        <f>IF(tblLoan3[[#This Row],[PMT NO]]&lt;&gt;"",EOMONTH(LoanStartDate,ROW(tblLoan3[[#This Row],[PMT NO]])-ROW(tblLoan3[[#Headers],[PMT NO]])-2)+DAY(LoanStartDate),"")</f>
        <v/>
      </c>
      <c r="C111" s="101" t="str">
        <f>IF(tblLoan3[[#This Row],[PMT NO]]&lt;&gt;"",IF(ROW()-ROW(tblLoan3[[#Headers],[BEGINNING BALANCE]])=1,LoanAmount,INDEX(tblLoan3[ENDING BALANCE],ROW()-ROW(tblLoan3[[#Headers],[BEGINNING BALANCE]])-1)),"")</f>
        <v/>
      </c>
      <c r="D111" s="101" t="str">
        <f>IF(tblLoan3[[#This Row],[PMT NO]]&lt;&gt;"",ScheduledPayment,"")</f>
        <v/>
      </c>
      <c r="E11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11" s="101" t="str">
        <f>IF(tblLoan3[[#This Row],[PMT NO]]&lt;&gt;"",IF(tblLoan3[[#This Row],[SCHEDULED PAYMENT]]+tblLoan3[[#This Row],[EXTRA PAYMENT]]&lt;=tblLoan3[[#This Row],[BEGINNING BALANCE]],tblLoan3[[#This Row],[SCHEDULED PAYMENT]]+tblLoan3[[#This Row],[EXTRA PAYMENT]],tblLoan3[[#This Row],[BEGINNING BALANCE]]),"")</f>
        <v/>
      </c>
      <c r="G111" s="101" t="str">
        <f>IF(tblLoan3[[#This Row],[PMT NO]]&lt;&gt;"",tblLoan3[[#This Row],[TOTAL PAYMENT]]-tblLoan3[[#This Row],[INTEREST]],"")</f>
        <v/>
      </c>
      <c r="H111" s="101" t="str">
        <f>IF(tblLoan3[[#This Row],[PMT NO]]&lt;&gt;"",tblLoan3[[#This Row],[BEGINNING BALANCE]]*(InterestRate/PaymentsPerYear),"")</f>
        <v/>
      </c>
      <c r="I111" s="101" t="str">
        <f>IF(tblLoan3[[#This Row],[PMT NO]]&lt;&gt;"",IF(tblLoan3[[#This Row],[SCHEDULED PAYMENT]]+tblLoan3[[#This Row],[EXTRA PAYMENT]]&lt;=tblLoan3[[#This Row],[BEGINNING BALANCE]],tblLoan3[[#This Row],[BEGINNING BALANCE]]-tblLoan3[[#This Row],[PRINCIPAL]],0),"")</f>
        <v/>
      </c>
      <c r="J111" s="101" t="str">
        <f>IF(tblLoan3[[#This Row],[PMT NO]]&lt;&gt;"",SUM(INDEX(tblLoan3[INTEREST],1,1):tblLoan3[[#This Row],[INTEREST]]),"")</f>
        <v/>
      </c>
    </row>
    <row r="112" spans="1:10" x14ac:dyDescent="0.2">
      <c r="A112" s="97" t="str">
        <f>IF(LoanIsGood,IF(ROW()-ROW(tblLoan3[[#Headers],[PMT NO]])&gt;ScheduledNumberOfPayments,"",ROW()-ROW(tblLoan3[[#Headers],[PMT NO]])),"")</f>
        <v/>
      </c>
      <c r="B112" s="98" t="str">
        <f>IF(tblLoan3[[#This Row],[PMT NO]]&lt;&gt;"",EOMONTH(LoanStartDate,ROW(tblLoan3[[#This Row],[PMT NO]])-ROW(tblLoan3[[#Headers],[PMT NO]])-2)+DAY(LoanStartDate),"")</f>
        <v/>
      </c>
      <c r="C112" s="101" t="str">
        <f>IF(tblLoan3[[#This Row],[PMT NO]]&lt;&gt;"",IF(ROW()-ROW(tblLoan3[[#Headers],[BEGINNING BALANCE]])=1,LoanAmount,INDEX(tblLoan3[ENDING BALANCE],ROW()-ROW(tblLoan3[[#Headers],[BEGINNING BALANCE]])-1)),"")</f>
        <v/>
      </c>
      <c r="D112" s="101" t="str">
        <f>IF(tblLoan3[[#This Row],[PMT NO]]&lt;&gt;"",ScheduledPayment,"")</f>
        <v/>
      </c>
      <c r="E11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12" s="101" t="str">
        <f>IF(tblLoan3[[#This Row],[PMT NO]]&lt;&gt;"",IF(tblLoan3[[#This Row],[SCHEDULED PAYMENT]]+tblLoan3[[#This Row],[EXTRA PAYMENT]]&lt;=tblLoan3[[#This Row],[BEGINNING BALANCE]],tblLoan3[[#This Row],[SCHEDULED PAYMENT]]+tblLoan3[[#This Row],[EXTRA PAYMENT]],tblLoan3[[#This Row],[BEGINNING BALANCE]]),"")</f>
        <v/>
      </c>
      <c r="G112" s="101" t="str">
        <f>IF(tblLoan3[[#This Row],[PMT NO]]&lt;&gt;"",tblLoan3[[#This Row],[TOTAL PAYMENT]]-tblLoan3[[#This Row],[INTEREST]],"")</f>
        <v/>
      </c>
      <c r="H112" s="101" t="str">
        <f>IF(tblLoan3[[#This Row],[PMT NO]]&lt;&gt;"",tblLoan3[[#This Row],[BEGINNING BALANCE]]*(InterestRate/PaymentsPerYear),"")</f>
        <v/>
      </c>
      <c r="I112" s="101" t="str">
        <f>IF(tblLoan3[[#This Row],[PMT NO]]&lt;&gt;"",IF(tblLoan3[[#This Row],[SCHEDULED PAYMENT]]+tblLoan3[[#This Row],[EXTRA PAYMENT]]&lt;=tblLoan3[[#This Row],[BEGINNING BALANCE]],tblLoan3[[#This Row],[BEGINNING BALANCE]]-tblLoan3[[#This Row],[PRINCIPAL]],0),"")</f>
        <v/>
      </c>
      <c r="J112" s="101" t="str">
        <f>IF(tblLoan3[[#This Row],[PMT NO]]&lt;&gt;"",SUM(INDEX(tblLoan3[INTEREST],1,1):tblLoan3[[#This Row],[INTEREST]]),"")</f>
        <v/>
      </c>
    </row>
    <row r="113" spans="1:10" x14ac:dyDescent="0.2">
      <c r="A113" s="97" t="str">
        <f>IF(LoanIsGood,IF(ROW()-ROW(tblLoan3[[#Headers],[PMT NO]])&gt;ScheduledNumberOfPayments,"",ROW()-ROW(tblLoan3[[#Headers],[PMT NO]])),"")</f>
        <v/>
      </c>
      <c r="B113" s="98" t="str">
        <f>IF(tblLoan3[[#This Row],[PMT NO]]&lt;&gt;"",EOMONTH(LoanStartDate,ROW(tblLoan3[[#This Row],[PMT NO]])-ROW(tblLoan3[[#Headers],[PMT NO]])-2)+DAY(LoanStartDate),"")</f>
        <v/>
      </c>
      <c r="C113" s="101" t="str">
        <f>IF(tblLoan3[[#This Row],[PMT NO]]&lt;&gt;"",IF(ROW()-ROW(tblLoan3[[#Headers],[BEGINNING BALANCE]])=1,LoanAmount,INDEX(tblLoan3[ENDING BALANCE],ROW()-ROW(tblLoan3[[#Headers],[BEGINNING BALANCE]])-1)),"")</f>
        <v/>
      </c>
      <c r="D113" s="101" t="str">
        <f>IF(tblLoan3[[#This Row],[PMT NO]]&lt;&gt;"",ScheduledPayment,"")</f>
        <v/>
      </c>
      <c r="E11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13" s="101" t="str">
        <f>IF(tblLoan3[[#This Row],[PMT NO]]&lt;&gt;"",IF(tblLoan3[[#This Row],[SCHEDULED PAYMENT]]+tblLoan3[[#This Row],[EXTRA PAYMENT]]&lt;=tblLoan3[[#This Row],[BEGINNING BALANCE]],tblLoan3[[#This Row],[SCHEDULED PAYMENT]]+tblLoan3[[#This Row],[EXTRA PAYMENT]],tblLoan3[[#This Row],[BEGINNING BALANCE]]),"")</f>
        <v/>
      </c>
      <c r="G113" s="101" t="str">
        <f>IF(tblLoan3[[#This Row],[PMT NO]]&lt;&gt;"",tblLoan3[[#This Row],[TOTAL PAYMENT]]-tblLoan3[[#This Row],[INTEREST]],"")</f>
        <v/>
      </c>
      <c r="H113" s="101" t="str">
        <f>IF(tblLoan3[[#This Row],[PMT NO]]&lt;&gt;"",tblLoan3[[#This Row],[BEGINNING BALANCE]]*(InterestRate/PaymentsPerYear),"")</f>
        <v/>
      </c>
      <c r="I113" s="101" t="str">
        <f>IF(tblLoan3[[#This Row],[PMT NO]]&lt;&gt;"",IF(tblLoan3[[#This Row],[SCHEDULED PAYMENT]]+tblLoan3[[#This Row],[EXTRA PAYMENT]]&lt;=tblLoan3[[#This Row],[BEGINNING BALANCE]],tblLoan3[[#This Row],[BEGINNING BALANCE]]-tblLoan3[[#This Row],[PRINCIPAL]],0),"")</f>
        <v/>
      </c>
      <c r="J113" s="101" t="str">
        <f>IF(tblLoan3[[#This Row],[PMT NO]]&lt;&gt;"",SUM(INDEX(tblLoan3[INTEREST],1,1):tblLoan3[[#This Row],[INTEREST]]),"")</f>
        <v/>
      </c>
    </row>
    <row r="114" spans="1:10" x14ac:dyDescent="0.2">
      <c r="A114" s="97" t="str">
        <f>IF(LoanIsGood,IF(ROW()-ROW(tblLoan3[[#Headers],[PMT NO]])&gt;ScheduledNumberOfPayments,"",ROW()-ROW(tblLoan3[[#Headers],[PMT NO]])),"")</f>
        <v/>
      </c>
      <c r="B114" s="98" t="str">
        <f>IF(tblLoan3[[#This Row],[PMT NO]]&lt;&gt;"",EOMONTH(LoanStartDate,ROW(tblLoan3[[#This Row],[PMT NO]])-ROW(tblLoan3[[#Headers],[PMT NO]])-2)+DAY(LoanStartDate),"")</f>
        <v/>
      </c>
      <c r="C114" s="101" t="str">
        <f>IF(tblLoan3[[#This Row],[PMT NO]]&lt;&gt;"",IF(ROW()-ROW(tblLoan3[[#Headers],[BEGINNING BALANCE]])=1,LoanAmount,INDEX(tblLoan3[ENDING BALANCE],ROW()-ROW(tblLoan3[[#Headers],[BEGINNING BALANCE]])-1)),"")</f>
        <v/>
      </c>
      <c r="D114" s="101" t="str">
        <f>IF(tblLoan3[[#This Row],[PMT NO]]&lt;&gt;"",ScheduledPayment,"")</f>
        <v/>
      </c>
      <c r="E11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14" s="101" t="str">
        <f>IF(tblLoan3[[#This Row],[PMT NO]]&lt;&gt;"",IF(tblLoan3[[#This Row],[SCHEDULED PAYMENT]]+tblLoan3[[#This Row],[EXTRA PAYMENT]]&lt;=tblLoan3[[#This Row],[BEGINNING BALANCE]],tblLoan3[[#This Row],[SCHEDULED PAYMENT]]+tblLoan3[[#This Row],[EXTRA PAYMENT]],tblLoan3[[#This Row],[BEGINNING BALANCE]]),"")</f>
        <v/>
      </c>
      <c r="G114" s="101" t="str">
        <f>IF(tblLoan3[[#This Row],[PMT NO]]&lt;&gt;"",tblLoan3[[#This Row],[TOTAL PAYMENT]]-tblLoan3[[#This Row],[INTEREST]],"")</f>
        <v/>
      </c>
      <c r="H114" s="101" t="str">
        <f>IF(tblLoan3[[#This Row],[PMT NO]]&lt;&gt;"",tblLoan3[[#This Row],[BEGINNING BALANCE]]*(InterestRate/PaymentsPerYear),"")</f>
        <v/>
      </c>
      <c r="I114" s="101" t="str">
        <f>IF(tblLoan3[[#This Row],[PMT NO]]&lt;&gt;"",IF(tblLoan3[[#This Row],[SCHEDULED PAYMENT]]+tblLoan3[[#This Row],[EXTRA PAYMENT]]&lt;=tblLoan3[[#This Row],[BEGINNING BALANCE]],tblLoan3[[#This Row],[BEGINNING BALANCE]]-tblLoan3[[#This Row],[PRINCIPAL]],0),"")</f>
        <v/>
      </c>
      <c r="J114" s="101" t="str">
        <f>IF(tblLoan3[[#This Row],[PMT NO]]&lt;&gt;"",SUM(INDEX(tblLoan3[INTEREST],1,1):tblLoan3[[#This Row],[INTEREST]]),"")</f>
        <v/>
      </c>
    </row>
    <row r="115" spans="1:10" x14ac:dyDescent="0.2">
      <c r="A115" s="97" t="str">
        <f>IF(LoanIsGood,IF(ROW()-ROW(tblLoan3[[#Headers],[PMT NO]])&gt;ScheduledNumberOfPayments,"",ROW()-ROW(tblLoan3[[#Headers],[PMT NO]])),"")</f>
        <v/>
      </c>
      <c r="B115" s="98" t="str">
        <f>IF(tblLoan3[[#This Row],[PMT NO]]&lt;&gt;"",EOMONTH(LoanStartDate,ROW(tblLoan3[[#This Row],[PMT NO]])-ROW(tblLoan3[[#Headers],[PMT NO]])-2)+DAY(LoanStartDate),"")</f>
        <v/>
      </c>
      <c r="C115" s="101" t="str">
        <f>IF(tblLoan3[[#This Row],[PMT NO]]&lt;&gt;"",IF(ROW()-ROW(tblLoan3[[#Headers],[BEGINNING BALANCE]])=1,LoanAmount,INDEX(tblLoan3[ENDING BALANCE],ROW()-ROW(tblLoan3[[#Headers],[BEGINNING BALANCE]])-1)),"")</f>
        <v/>
      </c>
      <c r="D115" s="101" t="str">
        <f>IF(tblLoan3[[#This Row],[PMT NO]]&lt;&gt;"",ScheduledPayment,"")</f>
        <v/>
      </c>
      <c r="E11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15" s="101" t="str">
        <f>IF(tblLoan3[[#This Row],[PMT NO]]&lt;&gt;"",IF(tblLoan3[[#This Row],[SCHEDULED PAYMENT]]+tblLoan3[[#This Row],[EXTRA PAYMENT]]&lt;=tblLoan3[[#This Row],[BEGINNING BALANCE]],tblLoan3[[#This Row],[SCHEDULED PAYMENT]]+tblLoan3[[#This Row],[EXTRA PAYMENT]],tblLoan3[[#This Row],[BEGINNING BALANCE]]),"")</f>
        <v/>
      </c>
      <c r="G115" s="101" t="str">
        <f>IF(tblLoan3[[#This Row],[PMT NO]]&lt;&gt;"",tblLoan3[[#This Row],[TOTAL PAYMENT]]-tblLoan3[[#This Row],[INTEREST]],"")</f>
        <v/>
      </c>
      <c r="H115" s="101" t="str">
        <f>IF(tblLoan3[[#This Row],[PMT NO]]&lt;&gt;"",tblLoan3[[#This Row],[BEGINNING BALANCE]]*(InterestRate/PaymentsPerYear),"")</f>
        <v/>
      </c>
      <c r="I115" s="101" t="str">
        <f>IF(tblLoan3[[#This Row],[PMT NO]]&lt;&gt;"",IF(tblLoan3[[#This Row],[SCHEDULED PAYMENT]]+tblLoan3[[#This Row],[EXTRA PAYMENT]]&lt;=tblLoan3[[#This Row],[BEGINNING BALANCE]],tblLoan3[[#This Row],[BEGINNING BALANCE]]-tblLoan3[[#This Row],[PRINCIPAL]],0),"")</f>
        <v/>
      </c>
      <c r="J115" s="101" t="str">
        <f>IF(tblLoan3[[#This Row],[PMT NO]]&lt;&gt;"",SUM(INDEX(tblLoan3[INTEREST],1,1):tblLoan3[[#This Row],[INTEREST]]),"")</f>
        <v/>
      </c>
    </row>
    <row r="116" spans="1:10" x14ac:dyDescent="0.2">
      <c r="A116" s="97" t="str">
        <f>IF(LoanIsGood,IF(ROW()-ROW(tblLoan3[[#Headers],[PMT NO]])&gt;ScheduledNumberOfPayments,"",ROW()-ROW(tblLoan3[[#Headers],[PMT NO]])),"")</f>
        <v/>
      </c>
      <c r="B116" s="98" t="str">
        <f>IF(tblLoan3[[#This Row],[PMT NO]]&lt;&gt;"",EOMONTH(LoanStartDate,ROW(tblLoan3[[#This Row],[PMT NO]])-ROW(tblLoan3[[#Headers],[PMT NO]])-2)+DAY(LoanStartDate),"")</f>
        <v/>
      </c>
      <c r="C116" s="101" t="str">
        <f>IF(tblLoan3[[#This Row],[PMT NO]]&lt;&gt;"",IF(ROW()-ROW(tblLoan3[[#Headers],[BEGINNING BALANCE]])=1,LoanAmount,INDEX(tblLoan3[ENDING BALANCE],ROW()-ROW(tblLoan3[[#Headers],[BEGINNING BALANCE]])-1)),"")</f>
        <v/>
      </c>
      <c r="D116" s="101" t="str">
        <f>IF(tblLoan3[[#This Row],[PMT NO]]&lt;&gt;"",ScheduledPayment,"")</f>
        <v/>
      </c>
      <c r="E11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16" s="101" t="str">
        <f>IF(tblLoan3[[#This Row],[PMT NO]]&lt;&gt;"",IF(tblLoan3[[#This Row],[SCHEDULED PAYMENT]]+tblLoan3[[#This Row],[EXTRA PAYMENT]]&lt;=tblLoan3[[#This Row],[BEGINNING BALANCE]],tblLoan3[[#This Row],[SCHEDULED PAYMENT]]+tblLoan3[[#This Row],[EXTRA PAYMENT]],tblLoan3[[#This Row],[BEGINNING BALANCE]]),"")</f>
        <v/>
      </c>
      <c r="G116" s="101" t="str">
        <f>IF(tblLoan3[[#This Row],[PMT NO]]&lt;&gt;"",tblLoan3[[#This Row],[TOTAL PAYMENT]]-tblLoan3[[#This Row],[INTEREST]],"")</f>
        <v/>
      </c>
      <c r="H116" s="101" t="str">
        <f>IF(tblLoan3[[#This Row],[PMT NO]]&lt;&gt;"",tblLoan3[[#This Row],[BEGINNING BALANCE]]*(InterestRate/PaymentsPerYear),"")</f>
        <v/>
      </c>
      <c r="I116" s="101" t="str">
        <f>IF(tblLoan3[[#This Row],[PMT NO]]&lt;&gt;"",IF(tblLoan3[[#This Row],[SCHEDULED PAYMENT]]+tblLoan3[[#This Row],[EXTRA PAYMENT]]&lt;=tblLoan3[[#This Row],[BEGINNING BALANCE]],tblLoan3[[#This Row],[BEGINNING BALANCE]]-tblLoan3[[#This Row],[PRINCIPAL]],0),"")</f>
        <v/>
      </c>
      <c r="J116" s="101" t="str">
        <f>IF(tblLoan3[[#This Row],[PMT NO]]&lt;&gt;"",SUM(INDEX(tblLoan3[INTEREST],1,1):tblLoan3[[#This Row],[INTEREST]]),"")</f>
        <v/>
      </c>
    </row>
    <row r="117" spans="1:10" x14ac:dyDescent="0.2">
      <c r="A117" s="97" t="str">
        <f>IF(LoanIsGood,IF(ROW()-ROW(tblLoan3[[#Headers],[PMT NO]])&gt;ScheduledNumberOfPayments,"",ROW()-ROW(tblLoan3[[#Headers],[PMT NO]])),"")</f>
        <v/>
      </c>
      <c r="B117" s="98" t="str">
        <f>IF(tblLoan3[[#This Row],[PMT NO]]&lt;&gt;"",EOMONTH(LoanStartDate,ROW(tblLoan3[[#This Row],[PMT NO]])-ROW(tblLoan3[[#Headers],[PMT NO]])-2)+DAY(LoanStartDate),"")</f>
        <v/>
      </c>
      <c r="C117" s="101" t="str">
        <f>IF(tblLoan3[[#This Row],[PMT NO]]&lt;&gt;"",IF(ROW()-ROW(tblLoan3[[#Headers],[BEGINNING BALANCE]])=1,LoanAmount,INDEX(tblLoan3[ENDING BALANCE],ROW()-ROW(tblLoan3[[#Headers],[BEGINNING BALANCE]])-1)),"")</f>
        <v/>
      </c>
      <c r="D117" s="101" t="str">
        <f>IF(tblLoan3[[#This Row],[PMT NO]]&lt;&gt;"",ScheduledPayment,"")</f>
        <v/>
      </c>
      <c r="E11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17" s="101" t="str">
        <f>IF(tblLoan3[[#This Row],[PMT NO]]&lt;&gt;"",IF(tblLoan3[[#This Row],[SCHEDULED PAYMENT]]+tblLoan3[[#This Row],[EXTRA PAYMENT]]&lt;=tblLoan3[[#This Row],[BEGINNING BALANCE]],tblLoan3[[#This Row],[SCHEDULED PAYMENT]]+tblLoan3[[#This Row],[EXTRA PAYMENT]],tblLoan3[[#This Row],[BEGINNING BALANCE]]),"")</f>
        <v/>
      </c>
      <c r="G117" s="101" t="str">
        <f>IF(tblLoan3[[#This Row],[PMT NO]]&lt;&gt;"",tblLoan3[[#This Row],[TOTAL PAYMENT]]-tblLoan3[[#This Row],[INTEREST]],"")</f>
        <v/>
      </c>
      <c r="H117" s="101" t="str">
        <f>IF(tblLoan3[[#This Row],[PMT NO]]&lt;&gt;"",tblLoan3[[#This Row],[BEGINNING BALANCE]]*(InterestRate/PaymentsPerYear),"")</f>
        <v/>
      </c>
      <c r="I117" s="101" t="str">
        <f>IF(tblLoan3[[#This Row],[PMT NO]]&lt;&gt;"",IF(tblLoan3[[#This Row],[SCHEDULED PAYMENT]]+tblLoan3[[#This Row],[EXTRA PAYMENT]]&lt;=tblLoan3[[#This Row],[BEGINNING BALANCE]],tblLoan3[[#This Row],[BEGINNING BALANCE]]-tblLoan3[[#This Row],[PRINCIPAL]],0),"")</f>
        <v/>
      </c>
      <c r="J117" s="101" t="str">
        <f>IF(tblLoan3[[#This Row],[PMT NO]]&lt;&gt;"",SUM(INDEX(tblLoan3[INTEREST],1,1):tblLoan3[[#This Row],[INTEREST]]),"")</f>
        <v/>
      </c>
    </row>
    <row r="118" spans="1:10" x14ac:dyDescent="0.2">
      <c r="A118" s="97" t="str">
        <f>IF(LoanIsGood,IF(ROW()-ROW(tblLoan3[[#Headers],[PMT NO]])&gt;ScheduledNumberOfPayments,"",ROW()-ROW(tblLoan3[[#Headers],[PMT NO]])),"")</f>
        <v/>
      </c>
      <c r="B118" s="98" t="str">
        <f>IF(tblLoan3[[#This Row],[PMT NO]]&lt;&gt;"",EOMONTH(LoanStartDate,ROW(tblLoan3[[#This Row],[PMT NO]])-ROW(tblLoan3[[#Headers],[PMT NO]])-2)+DAY(LoanStartDate),"")</f>
        <v/>
      </c>
      <c r="C118" s="101" t="str">
        <f>IF(tblLoan3[[#This Row],[PMT NO]]&lt;&gt;"",IF(ROW()-ROW(tblLoan3[[#Headers],[BEGINNING BALANCE]])=1,LoanAmount,INDEX(tblLoan3[ENDING BALANCE],ROW()-ROW(tblLoan3[[#Headers],[BEGINNING BALANCE]])-1)),"")</f>
        <v/>
      </c>
      <c r="D118" s="101" t="str">
        <f>IF(tblLoan3[[#This Row],[PMT NO]]&lt;&gt;"",ScheduledPayment,"")</f>
        <v/>
      </c>
      <c r="E11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18" s="101" t="str">
        <f>IF(tblLoan3[[#This Row],[PMT NO]]&lt;&gt;"",IF(tblLoan3[[#This Row],[SCHEDULED PAYMENT]]+tblLoan3[[#This Row],[EXTRA PAYMENT]]&lt;=tblLoan3[[#This Row],[BEGINNING BALANCE]],tblLoan3[[#This Row],[SCHEDULED PAYMENT]]+tblLoan3[[#This Row],[EXTRA PAYMENT]],tblLoan3[[#This Row],[BEGINNING BALANCE]]),"")</f>
        <v/>
      </c>
      <c r="G118" s="101" t="str">
        <f>IF(tblLoan3[[#This Row],[PMT NO]]&lt;&gt;"",tblLoan3[[#This Row],[TOTAL PAYMENT]]-tblLoan3[[#This Row],[INTEREST]],"")</f>
        <v/>
      </c>
      <c r="H118" s="101" t="str">
        <f>IF(tblLoan3[[#This Row],[PMT NO]]&lt;&gt;"",tblLoan3[[#This Row],[BEGINNING BALANCE]]*(InterestRate/PaymentsPerYear),"")</f>
        <v/>
      </c>
      <c r="I118" s="101" t="str">
        <f>IF(tblLoan3[[#This Row],[PMT NO]]&lt;&gt;"",IF(tblLoan3[[#This Row],[SCHEDULED PAYMENT]]+tblLoan3[[#This Row],[EXTRA PAYMENT]]&lt;=tblLoan3[[#This Row],[BEGINNING BALANCE]],tblLoan3[[#This Row],[BEGINNING BALANCE]]-tblLoan3[[#This Row],[PRINCIPAL]],0),"")</f>
        <v/>
      </c>
      <c r="J118" s="101" t="str">
        <f>IF(tblLoan3[[#This Row],[PMT NO]]&lt;&gt;"",SUM(INDEX(tblLoan3[INTEREST],1,1):tblLoan3[[#This Row],[INTEREST]]),"")</f>
        <v/>
      </c>
    </row>
    <row r="119" spans="1:10" x14ac:dyDescent="0.2">
      <c r="A119" s="97" t="str">
        <f>IF(LoanIsGood,IF(ROW()-ROW(tblLoan3[[#Headers],[PMT NO]])&gt;ScheduledNumberOfPayments,"",ROW()-ROW(tblLoan3[[#Headers],[PMT NO]])),"")</f>
        <v/>
      </c>
      <c r="B119" s="98" t="str">
        <f>IF(tblLoan3[[#This Row],[PMT NO]]&lt;&gt;"",EOMONTH(LoanStartDate,ROW(tblLoan3[[#This Row],[PMT NO]])-ROW(tblLoan3[[#Headers],[PMT NO]])-2)+DAY(LoanStartDate),"")</f>
        <v/>
      </c>
      <c r="C119" s="101" t="str">
        <f>IF(tblLoan3[[#This Row],[PMT NO]]&lt;&gt;"",IF(ROW()-ROW(tblLoan3[[#Headers],[BEGINNING BALANCE]])=1,LoanAmount,INDEX(tblLoan3[ENDING BALANCE],ROW()-ROW(tblLoan3[[#Headers],[BEGINNING BALANCE]])-1)),"")</f>
        <v/>
      </c>
      <c r="D119" s="101" t="str">
        <f>IF(tblLoan3[[#This Row],[PMT NO]]&lt;&gt;"",ScheduledPayment,"")</f>
        <v/>
      </c>
      <c r="E11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19" s="101" t="str">
        <f>IF(tblLoan3[[#This Row],[PMT NO]]&lt;&gt;"",IF(tblLoan3[[#This Row],[SCHEDULED PAYMENT]]+tblLoan3[[#This Row],[EXTRA PAYMENT]]&lt;=tblLoan3[[#This Row],[BEGINNING BALANCE]],tblLoan3[[#This Row],[SCHEDULED PAYMENT]]+tblLoan3[[#This Row],[EXTRA PAYMENT]],tblLoan3[[#This Row],[BEGINNING BALANCE]]),"")</f>
        <v/>
      </c>
      <c r="G119" s="101" t="str">
        <f>IF(tblLoan3[[#This Row],[PMT NO]]&lt;&gt;"",tblLoan3[[#This Row],[TOTAL PAYMENT]]-tblLoan3[[#This Row],[INTEREST]],"")</f>
        <v/>
      </c>
      <c r="H119" s="101" t="str">
        <f>IF(tblLoan3[[#This Row],[PMT NO]]&lt;&gt;"",tblLoan3[[#This Row],[BEGINNING BALANCE]]*(InterestRate/PaymentsPerYear),"")</f>
        <v/>
      </c>
      <c r="I119" s="101" t="str">
        <f>IF(tblLoan3[[#This Row],[PMT NO]]&lt;&gt;"",IF(tblLoan3[[#This Row],[SCHEDULED PAYMENT]]+tblLoan3[[#This Row],[EXTRA PAYMENT]]&lt;=tblLoan3[[#This Row],[BEGINNING BALANCE]],tblLoan3[[#This Row],[BEGINNING BALANCE]]-tblLoan3[[#This Row],[PRINCIPAL]],0),"")</f>
        <v/>
      </c>
      <c r="J119" s="101" t="str">
        <f>IF(tblLoan3[[#This Row],[PMT NO]]&lt;&gt;"",SUM(INDEX(tblLoan3[INTEREST],1,1):tblLoan3[[#This Row],[INTEREST]]),"")</f>
        <v/>
      </c>
    </row>
    <row r="120" spans="1:10" x14ac:dyDescent="0.2">
      <c r="A120" s="97" t="str">
        <f>IF(LoanIsGood,IF(ROW()-ROW(tblLoan3[[#Headers],[PMT NO]])&gt;ScheduledNumberOfPayments,"",ROW()-ROW(tblLoan3[[#Headers],[PMT NO]])),"")</f>
        <v/>
      </c>
      <c r="B120" s="98" t="str">
        <f>IF(tblLoan3[[#This Row],[PMT NO]]&lt;&gt;"",EOMONTH(LoanStartDate,ROW(tblLoan3[[#This Row],[PMT NO]])-ROW(tblLoan3[[#Headers],[PMT NO]])-2)+DAY(LoanStartDate),"")</f>
        <v/>
      </c>
      <c r="C120" s="101" t="str">
        <f>IF(tblLoan3[[#This Row],[PMT NO]]&lt;&gt;"",IF(ROW()-ROW(tblLoan3[[#Headers],[BEGINNING BALANCE]])=1,LoanAmount,INDEX(tblLoan3[ENDING BALANCE],ROW()-ROW(tblLoan3[[#Headers],[BEGINNING BALANCE]])-1)),"")</f>
        <v/>
      </c>
      <c r="D120" s="101" t="str">
        <f>IF(tblLoan3[[#This Row],[PMT NO]]&lt;&gt;"",ScheduledPayment,"")</f>
        <v/>
      </c>
      <c r="E12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20" s="101" t="str">
        <f>IF(tblLoan3[[#This Row],[PMT NO]]&lt;&gt;"",IF(tblLoan3[[#This Row],[SCHEDULED PAYMENT]]+tblLoan3[[#This Row],[EXTRA PAYMENT]]&lt;=tblLoan3[[#This Row],[BEGINNING BALANCE]],tblLoan3[[#This Row],[SCHEDULED PAYMENT]]+tblLoan3[[#This Row],[EXTRA PAYMENT]],tblLoan3[[#This Row],[BEGINNING BALANCE]]),"")</f>
        <v/>
      </c>
      <c r="G120" s="101" t="str">
        <f>IF(tblLoan3[[#This Row],[PMT NO]]&lt;&gt;"",tblLoan3[[#This Row],[TOTAL PAYMENT]]-tblLoan3[[#This Row],[INTEREST]],"")</f>
        <v/>
      </c>
      <c r="H120" s="101" t="str">
        <f>IF(tblLoan3[[#This Row],[PMT NO]]&lt;&gt;"",tblLoan3[[#This Row],[BEGINNING BALANCE]]*(InterestRate/PaymentsPerYear),"")</f>
        <v/>
      </c>
      <c r="I120" s="101" t="str">
        <f>IF(tblLoan3[[#This Row],[PMT NO]]&lt;&gt;"",IF(tblLoan3[[#This Row],[SCHEDULED PAYMENT]]+tblLoan3[[#This Row],[EXTRA PAYMENT]]&lt;=tblLoan3[[#This Row],[BEGINNING BALANCE]],tblLoan3[[#This Row],[BEGINNING BALANCE]]-tblLoan3[[#This Row],[PRINCIPAL]],0),"")</f>
        <v/>
      </c>
      <c r="J120" s="101" t="str">
        <f>IF(tblLoan3[[#This Row],[PMT NO]]&lt;&gt;"",SUM(INDEX(tblLoan3[INTEREST],1,1):tblLoan3[[#This Row],[INTEREST]]),"")</f>
        <v/>
      </c>
    </row>
    <row r="121" spans="1:10" x14ac:dyDescent="0.2">
      <c r="A121" s="97" t="str">
        <f>IF(LoanIsGood,IF(ROW()-ROW(tblLoan3[[#Headers],[PMT NO]])&gt;ScheduledNumberOfPayments,"",ROW()-ROW(tblLoan3[[#Headers],[PMT NO]])),"")</f>
        <v/>
      </c>
      <c r="B121" s="98" t="str">
        <f>IF(tblLoan3[[#This Row],[PMT NO]]&lt;&gt;"",EOMONTH(LoanStartDate,ROW(tblLoan3[[#This Row],[PMT NO]])-ROW(tblLoan3[[#Headers],[PMT NO]])-2)+DAY(LoanStartDate),"")</f>
        <v/>
      </c>
      <c r="C121" s="101" t="str">
        <f>IF(tblLoan3[[#This Row],[PMT NO]]&lt;&gt;"",IF(ROW()-ROW(tblLoan3[[#Headers],[BEGINNING BALANCE]])=1,LoanAmount,INDEX(tblLoan3[ENDING BALANCE],ROW()-ROW(tblLoan3[[#Headers],[BEGINNING BALANCE]])-1)),"")</f>
        <v/>
      </c>
      <c r="D121" s="101" t="str">
        <f>IF(tblLoan3[[#This Row],[PMT NO]]&lt;&gt;"",ScheduledPayment,"")</f>
        <v/>
      </c>
      <c r="E12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21" s="101" t="str">
        <f>IF(tblLoan3[[#This Row],[PMT NO]]&lt;&gt;"",IF(tblLoan3[[#This Row],[SCHEDULED PAYMENT]]+tblLoan3[[#This Row],[EXTRA PAYMENT]]&lt;=tblLoan3[[#This Row],[BEGINNING BALANCE]],tblLoan3[[#This Row],[SCHEDULED PAYMENT]]+tblLoan3[[#This Row],[EXTRA PAYMENT]],tblLoan3[[#This Row],[BEGINNING BALANCE]]),"")</f>
        <v/>
      </c>
      <c r="G121" s="101" t="str">
        <f>IF(tblLoan3[[#This Row],[PMT NO]]&lt;&gt;"",tblLoan3[[#This Row],[TOTAL PAYMENT]]-tblLoan3[[#This Row],[INTEREST]],"")</f>
        <v/>
      </c>
      <c r="H121" s="101" t="str">
        <f>IF(tblLoan3[[#This Row],[PMT NO]]&lt;&gt;"",tblLoan3[[#This Row],[BEGINNING BALANCE]]*(InterestRate/PaymentsPerYear),"")</f>
        <v/>
      </c>
      <c r="I121" s="101" t="str">
        <f>IF(tblLoan3[[#This Row],[PMT NO]]&lt;&gt;"",IF(tblLoan3[[#This Row],[SCHEDULED PAYMENT]]+tblLoan3[[#This Row],[EXTRA PAYMENT]]&lt;=tblLoan3[[#This Row],[BEGINNING BALANCE]],tblLoan3[[#This Row],[BEGINNING BALANCE]]-tblLoan3[[#This Row],[PRINCIPAL]],0),"")</f>
        <v/>
      </c>
      <c r="J121" s="101" t="str">
        <f>IF(tblLoan3[[#This Row],[PMT NO]]&lt;&gt;"",SUM(INDEX(tblLoan3[INTEREST],1,1):tblLoan3[[#This Row],[INTEREST]]),"")</f>
        <v/>
      </c>
    </row>
    <row r="122" spans="1:10" x14ac:dyDescent="0.2">
      <c r="A122" s="97" t="str">
        <f>IF(LoanIsGood,IF(ROW()-ROW(tblLoan3[[#Headers],[PMT NO]])&gt;ScheduledNumberOfPayments,"",ROW()-ROW(tblLoan3[[#Headers],[PMT NO]])),"")</f>
        <v/>
      </c>
      <c r="B122" s="98" t="str">
        <f>IF(tblLoan3[[#This Row],[PMT NO]]&lt;&gt;"",EOMONTH(LoanStartDate,ROW(tblLoan3[[#This Row],[PMT NO]])-ROW(tblLoan3[[#Headers],[PMT NO]])-2)+DAY(LoanStartDate),"")</f>
        <v/>
      </c>
      <c r="C122" s="101" t="str">
        <f>IF(tblLoan3[[#This Row],[PMT NO]]&lt;&gt;"",IF(ROW()-ROW(tblLoan3[[#Headers],[BEGINNING BALANCE]])=1,LoanAmount,INDEX(tblLoan3[ENDING BALANCE],ROW()-ROW(tblLoan3[[#Headers],[BEGINNING BALANCE]])-1)),"")</f>
        <v/>
      </c>
      <c r="D122" s="101" t="str">
        <f>IF(tblLoan3[[#This Row],[PMT NO]]&lt;&gt;"",ScheduledPayment,"")</f>
        <v/>
      </c>
      <c r="E12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22" s="101" t="str">
        <f>IF(tblLoan3[[#This Row],[PMT NO]]&lt;&gt;"",IF(tblLoan3[[#This Row],[SCHEDULED PAYMENT]]+tblLoan3[[#This Row],[EXTRA PAYMENT]]&lt;=tblLoan3[[#This Row],[BEGINNING BALANCE]],tblLoan3[[#This Row],[SCHEDULED PAYMENT]]+tblLoan3[[#This Row],[EXTRA PAYMENT]],tblLoan3[[#This Row],[BEGINNING BALANCE]]),"")</f>
        <v/>
      </c>
      <c r="G122" s="101" t="str">
        <f>IF(tblLoan3[[#This Row],[PMT NO]]&lt;&gt;"",tblLoan3[[#This Row],[TOTAL PAYMENT]]-tblLoan3[[#This Row],[INTEREST]],"")</f>
        <v/>
      </c>
      <c r="H122" s="101" t="str">
        <f>IF(tblLoan3[[#This Row],[PMT NO]]&lt;&gt;"",tblLoan3[[#This Row],[BEGINNING BALANCE]]*(InterestRate/PaymentsPerYear),"")</f>
        <v/>
      </c>
      <c r="I122" s="101" t="str">
        <f>IF(tblLoan3[[#This Row],[PMT NO]]&lt;&gt;"",IF(tblLoan3[[#This Row],[SCHEDULED PAYMENT]]+tblLoan3[[#This Row],[EXTRA PAYMENT]]&lt;=tblLoan3[[#This Row],[BEGINNING BALANCE]],tblLoan3[[#This Row],[BEGINNING BALANCE]]-tblLoan3[[#This Row],[PRINCIPAL]],0),"")</f>
        <v/>
      </c>
      <c r="J122" s="101" t="str">
        <f>IF(tblLoan3[[#This Row],[PMT NO]]&lt;&gt;"",SUM(INDEX(tblLoan3[INTEREST],1,1):tblLoan3[[#This Row],[INTEREST]]),"")</f>
        <v/>
      </c>
    </row>
    <row r="123" spans="1:10" x14ac:dyDescent="0.2">
      <c r="A123" s="97" t="str">
        <f>IF(LoanIsGood,IF(ROW()-ROW(tblLoan3[[#Headers],[PMT NO]])&gt;ScheduledNumberOfPayments,"",ROW()-ROW(tblLoan3[[#Headers],[PMT NO]])),"")</f>
        <v/>
      </c>
      <c r="B123" s="98" t="str">
        <f>IF(tblLoan3[[#This Row],[PMT NO]]&lt;&gt;"",EOMONTH(LoanStartDate,ROW(tblLoan3[[#This Row],[PMT NO]])-ROW(tblLoan3[[#Headers],[PMT NO]])-2)+DAY(LoanStartDate),"")</f>
        <v/>
      </c>
      <c r="C123" s="101" t="str">
        <f>IF(tblLoan3[[#This Row],[PMT NO]]&lt;&gt;"",IF(ROW()-ROW(tblLoan3[[#Headers],[BEGINNING BALANCE]])=1,LoanAmount,INDEX(tblLoan3[ENDING BALANCE],ROW()-ROW(tblLoan3[[#Headers],[BEGINNING BALANCE]])-1)),"")</f>
        <v/>
      </c>
      <c r="D123" s="101" t="str">
        <f>IF(tblLoan3[[#This Row],[PMT NO]]&lt;&gt;"",ScheduledPayment,"")</f>
        <v/>
      </c>
      <c r="E12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23" s="101" t="str">
        <f>IF(tblLoan3[[#This Row],[PMT NO]]&lt;&gt;"",IF(tblLoan3[[#This Row],[SCHEDULED PAYMENT]]+tblLoan3[[#This Row],[EXTRA PAYMENT]]&lt;=tblLoan3[[#This Row],[BEGINNING BALANCE]],tblLoan3[[#This Row],[SCHEDULED PAYMENT]]+tblLoan3[[#This Row],[EXTRA PAYMENT]],tblLoan3[[#This Row],[BEGINNING BALANCE]]),"")</f>
        <v/>
      </c>
      <c r="G123" s="101" t="str">
        <f>IF(tblLoan3[[#This Row],[PMT NO]]&lt;&gt;"",tblLoan3[[#This Row],[TOTAL PAYMENT]]-tblLoan3[[#This Row],[INTEREST]],"")</f>
        <v/>
      </c>
      <c r="H123" s="101" t="str">
        <f>IF(tblLoan3[[#This Row],[PMT NO]]&lt;&gt;"",tblLoan3[[#This Row],[BEGINNING BALANCE]]*(InterestRate/PaymentsPerYear),"")</f>
        <v/>
      </c>
      <c r="I123" s="101" t="str">
        <f>IF(tblLoan3[[#This Row],[PMT NO]]&lt;&gt;"",IF(tblLoan3[[#This Row],[SCHEDULED PAYMENT]]+tblLoan3[[#This Row],[EXTRA PAYMENT]]&lt;=tblLoan3[[#This Row],[BEGINNING BALANCE]],tblLoan3[[#This Row],[BEGINNING BALANCE]]-tblLoan3[[#This Row],[PRINCIPAL]],0),"")</f>
        <v/>
      </c>
      <c r="J123" s="101" t="str">
        <f>IF(tblLoan3[[#This Row],[PMT NO]]&lt;&gt;"",SUM(INDEX(tblLoan3[INTEREST],1,1):tblLoan3[[#This Row],[INTEREST]]),"")</f>
        <v/>
      </c>
    </row>
    <row r="124" spans="1:10" x14ac:dyDescent="0.2">
      <c r="A124" s="97" t="str">
        <f>IF(LoanIsGood,IF(ROW()-ROW(tblLoan3[[#Headers],[PMT NO]])&gt;ScheduledNumberOfPayments,"",ROW()-ROW(tblLoan3[[#Headers],[PMT NO]])),"")</f>
        <v/>
      </c>
      <c r="B124" s="98" t="str">
        <f>IF(tblLoan3[[#This Row],[PMT NO]]&lt;&gt;"",EOMONTH(LoanStartDate,ROW(tblLoan3[[#This Row],[PMT NO]])-ROW(tblLoan3[[#Headers],[PMT NO]])-2)+DAY(LoanStartDate),"")</f>
        <v/>
      </c>
      <c r="C124" s="101" t="str">
        <f>IF(tblLoan3[[#This Row],[PMT NO]]&lt;&gt;"",IF(ROW()-ROW(tblLoan3[[#Headers],[BEGINNING BALANCE]])=1,LoanAmount,INDEX(tblLoan3[ENDING BALANCE],ROW()-ROW(tblLoan3[[#Headers],[BEGINNING BALANCE]])-1)),"")</f>
        <v/>
      </c>
      <c r="D124" s="101" t="str">
        <f>IF(tblLoan3[[#This Row],[PMT NO]]&lt;&gt;"",ScheduledPayment,"")</f>
        <v/>
      </c>
      <c r="E12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24" s="101" t="str">
        <f>IF(tblLoan3[[#This Row],[PMT NO]]&lt;&gt;"",IF(tblLoan3[[#This Row],[SCHEDULED PAYMENT]]+tblLoan3[[#This Row],[EXTRA PAYMENT]]&lt;=tblLoan3[[#This Row],[BEGINNING BALANCE]],tblLoan3[[#This Row],[SCHEDULED PAYMENT]]+tblLoan3[[#This Row],[EXTRA PAYMENT]],tblLoan3[[#This Row],[BEGINNING BALANCE]]),"")</f>
        <v/>
      </c>
      <c r="G124" s="101" t="str">
        <f>IF(tblLoan3[[#This Row],[PMT NO]]&lt;&gt;"",tblLoan3[[#This Row],[TOTAL PAYMENT]]-tblLoan3[[#This Row],[INTEREST]],"")</f>
        <v/>
      </c>
      <c r="H124" s="101" t="str">
        <f>IF(tblLoan3[[#This Row],[PMT NO]]&lt;&gt;"",tblLoan3[[#This Row],[BEGINNING BALANCE]]*(InterestRate/PaymentsPerYear),"")</f>
        <v/>
      </c>
      <c r="I124" s="101" t="str">
        <f>IF(tblLoan3[[#This Row],[PMT NO]]&lt;&gt;"",IF(tblLoan3[[#This Row],[SCHEDULED PAYMENT]]+tblLoan3[[#This Row],[EXTRA PAYMENT]]&lt;=tblLoan3[[#This Row],[BEGINNING BALANCE]],tblLoan3[[#This Row],[BEGINNING BALANCE]]-tblLoan3[[#This Row],[PRINCIPAL]],0),"")</f>
        <v/>
      </c>
      <c r="J124" s="101" t="str">
        <f>IF(tblLoan3[[#This Row],[PMT NO]]&lt;&gt;"",SUM(INDEX(tblLoan3[INTEREST],1,1):tblLoan3[[#This Row],[INTEREST]]),"")</f>
        <v/>
      </c>
    </row>
    <row r="125" spans="1:10" x14ac:dyDescent="0.2">
      <c r="A125" s="97" t="str">
        <f>IF(LoanIsGood,IF(ROW()-ROW(tblLoan3[[#Headers],[PMT NO]])&gt;ScheduledNumberOfPayments,"",ROW()-ROW(tblLoan3[[#Headers],[PMT NO]])),"")</f>
        <v/>
      </c>
      <c r="B125" s="98" t="str">
        <f>IF(tblLoan3[[#This Row],[PMT NO]]&lt;&gt;"",EOMONTH(LoanStartDate,ROW(tblLoan3[[#This Row],[PMT NO]])-ROW(tblLoan3[[#Headers],[PMT NO]])-2)+DAY(LoanStartDate),"")</f>
        <v/>
      </c>
      <c r="C125" s="101" t="str">
        <f>IF(tblLoan3[[#This Row],[PMT NO]]&lt;&gt;"",IF(ROW()-ROW(tblLoan3[[#Headers],[BEGINNING BALANCE]])=1,LoanAmount,INDEX(tblLoan3[ENDING BALANCE],ROW()-ROW(tblLoan3[[#Headers],[BEGINNING BALANCE]])-1)),"")</f>
        <v/>
      </c>
      <c r="D125" s="101" t="str">
        <f>IF(tblLoan3[[#This Row],[PMT NO]]&lt;&gt;"",ScheduledPayment,"")</f>
        <v/>
      </c>
      <c r="E12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25" s="101" t="str">
        <f>IF(tblLoan3[[#This Row],[PMT NO]]&lt;&gt;"",IF(tblLoan3[[#This Row],[SCHEDULED PAYMENT]]+tblLoan3[[#This Row],[EXTRA PAYMENT]]&lt;=tblLoan3[[#This Row],[BEGINNING BALANCE]],tblLoan3[[#This Row],[SCHEDULED PAYMENT]]+tblLoan3[[#This Row],[EXTRA PAYMENT]],tblLoan3[[#This Row],[BEGINNING BALANCE]]),"")</f>
        <v/>
      </c>
      <c r="G125" s="101" t="str">
        <f>IF(tblLoan3[[#This Row],[PMT NO]]&lt;&gt;"",tblLoan3[[#This Row],[TOTAL PAYMENT]]-tblLoan3[[#This Row],[INTEREST]],"")</f>
        <v/>
      </c>
      <c r="H125" s="101" t="str">
        <f>IF(tblLoan3[[#This Row],[PMT NO]]&lt;&gt;"",tblLoan3[[#This Row],[BEGINNING BALANCE]]*(InterestRate/PaymentsPerYear),"")</f>
        <v/>
      </c>
      <c r="I125" s="101" t="str">
        <f>IF(tblLoan3[[#This Row],[PMT NO]]&lt;&gt;"",IF(tblLoan3[[#This Row],[SCHEDULED PAYMENT]]+tblLoan3[[#This Row],[EXTRA PAYMENT]]&lt;=tblLoan3[[#This Row],[BEGINNING BALANCE]],tblLoan3[[#This Row],[BEGINNING BALANCE]]-tblLoan3[[#This Row],[PRINCIPAL]],0),"")</f>
        <v/>
      </c>
      <c r="J125" s="101" t="str">
        <f>IF(tblLoan3[[#This Row],[PMT NO]]&lt;&gt;"",SUM(INDEX(tblLoan3[INTEREST],1,1):tblLoan3[[#This Row],[INTEREST]]),"")</f>
        <v/>
      </c>
    </row>
    <row r="126" spans="1:10" x14ac:dyDescent="0.2">
      <c r="A126" s="97" t="str">
        <f>IF(LoanIsGood,IF(ROW()-ROW(tblLoan3[[#Headers],[PMT NO]])&gt;ScheduledNumberOfPayments,"",ROW()-ROW(tblLoan3[[#Headers],[PMT NO]])),"")</f>
        <v/>
      </c>
      <c r="B126" s="98" t="str">
        <f>IF(tblLoan3[[#This Row],[PMT NO]]&lt;&gt;"",EOMONTH(LoanStartDate,ROW(tblLoan3[[#This Row],[PMT NO]])-ROW(tblLoan3[[#Headers],[PMT NO]])-2)+DAY(LoanStartDate),"")</f>
        <v/>
      </c>
      <c r="C126" s="101" t="str">
        <f>IF(tblLoan3[[#This Row],[PMT NO]]&lt;&gt;"",IF(ROW()-ROW(tblLoan3[[#Headers],[BEGINNING BALANCE]])=1,LoanAmount,INDEX(tblLoan3[ENDING BALANCE],ROW()-ROW(tblLoan3[[#Headers],[BEGINNING BALANCE]])-1)),"")</f>
        <v/>
      </c>
      <c r="D126" s="101" t="str">
        <f>IF(tblLoan3[[#This Row],[PMT NO]]&lt;&gt;"",ScheduledPayment,"")</f>
        <v/>
      </c>
      <c r="E12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26" s="101" t="str">
        <f>IF(tblLoan3[[#This Row],[PMT NO]]&lt;&gt;"",IF(tblLoan3[[#This Row],[SCHEDULED PAYMENT]]+tblLoan3[[#This Row],[EXTRA PAYMENT]]&lt;=tblLoan3[[#This Row],[BEGINNING BALANCE]],tblLoan3[[#This Row],[SCHEDULED PAYMENT]]+tblLoan3[[#This Row],[EXTRA PAYMENT]],tblLoan3[[#This Row],[BEGINNING BALANCE]]),"")</f>
        <v/>
      </c>
      <c r="G126" s="101" t="str">
        <f>IF(tblLoan3[[#This Row],[PMT NO]]&lt;&gt;"",tblLoan3[[#This Row],[TOTAL PAYMENT]]-tblLoan3[[#This Row],[INTEREST]],"")</f>
        <v/>
      </c>
      <c r="H126" s="101" t="str">
        <f>IF(tblLoan3[[#This Row],[PMT NO]]&lt;&gt;"",tblLoan3[[#This Row],[BEGINNING BALANCE]]*(InterestRate/PaymentsPerYear),"")</f>
        <v/>
      </c>
      <c r="I126" s="101" t="str">
        <f>IF(tblLoan3[[#This Row],[PMT NO]]&lt;&gt;"",IF(tblLoan3[[#This Row],[SCHEDULED PAYMENT]]+tblLoan3[[#This Row],[EXTRA PAYMENT]]&lt;=tblLoan3[[#This Row],[BEGINNING BALANCE]],tblLoan3[[#This Row],[BEGINNING BALANCE]]-tblLoan3[[#This Row],[PRINCIPAL]],0),"")</f>
        <v/>
      </c>
      <c r="J126" s="101" t="str">
        <f>IF(tblLoan3[[#This Row],[PMT NO]]&lt;&gt;"",SUM(INDEX(tblLoan3[INTEREST],1,1):tblLoan3[[#This Row],[INTEREST]]),"")</f>
        <v/>
      </c>
    </row>
    <row r="127" spans="1:10" x14ac:dyDescent="0.2">
      <c r="A127" s="97" t="str">
        <f>IF(LoanIsGood,IF(ROW()-ROW(tblLoan3[[#Headers],[PMT NO]])&gt;ScheduledNumberOfPayments,"",ROW()-ROW(tblLoan3[[#Headers],[PMT NO]])),"")</f>
        <v/>
      </c>
      <c r="B127" s="98" t="str">
        <f>IF(tblLoan3[[#This Row],[PMT NO]]&lt;&gt;"",EOMONTH(LoanStartDate,ROW(tblLoan3[[#This Row],[PMT NO]])-ROW(tblLoan3[[#Headers],[PMT NO]])-2)+DAY(LoanStartDate),"")</f>
        <v/>
      </c>
      <c r="C127" s="101" t="str">
        <f>IF(tblLoan3[[#This Row],[PMT NO]]&lt;&gt;"",IF(ROW()-ROW(tblLoan3[[#Headers],[BEGINNING BALANCE]])=1,LoanAmount,INDEX(tblLoan3[ENDING BALANCE],ROW()-ROW(tblLoan3[[#Headers],[BEGINNING BALANCE]])-1)),"")</f>
        <v/>
      </c>
      <c r="D127" s="101" t="str">
        <f>IF(tblLoan3[[#This Row],[PMT NO]]&lt;&gt;"",ScheduledPayment,"")</f>
        <v/>
      </c>
      <c r="E12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27" s="101" t="str">
        <f>IF(tblLoan3[[#This Row],[PMT NO]]&lt;&gt;"",IF(tblLoan3[[#This Row],[SCHEDULED PAYMENT]]+tblLoan3[[#This Row],[EXTRA PAYMENT]]&lt;=tblLoan3[[#This Row],[BEGINNING BALANCE]],tblLoan3[[#This Row],[SCHEDULED PAYMENT]]+tblLoan3[[#This Row],[EXTRA PAYMENT]],tblLoan3[[#This Row],[BEGINNING BALANCE]]),"")</f>
        <v/>
      </c>
      <c r="G127" s="101" t="str">
        <f>IF(tblLoan3[[#This Row],[PMT NO]]&lt;&gt;"",tblLoan3[[#This Row],[TOTAL PAYMENT]]-tblLoan3[[#This Row],[INTEREST]],"")</f>
        <v/>
      </c>
      <c r="H127" s="101" t="str">
        <f>IF(tblLoan3[[#This Row],[PMT NO]]&lt;&gt;"",tblLoan3[[#This Row],[BEGINNING BALANCE]]*(InterestRate/PaymentsPerYear),"")</f>
        <v/>
      </c>
      <c r="I127" s="101" t="str">
        <f>IF(tblLoan3[[#This Row],[PMT NO]]&lt;&gt;"",IF(tblLoan3[[#This Row],[SCHEDULED PAYMENT]]+tblLoan3[[#This Row],[EXTRA PAYMENT]]&lt;=tblLoan3[[#This Row],[BEGINNING BALANCE]],tblLoan3[[#This Row],[BEGINNING BALANCE]]-tblLoan3[[#This Row],[PRINCIPAL]],0),"")</f>
        <v/>
      </c>
      <c r="J127" s="101" t="str">
        <f>IF(tblLoan3[[#This Row],[PMT NO]]&lt;&gt;"",SUM(INDEX(tblLoan3[INTEREST],1,1):tblLoan3[[#This Row],[INTEREST]]),"")</f>
        <v/>
      </c>
    </row>
    <row r="128" spans="1:10" x14ac:dyDescent="0.2">
      <c r="A128" s="97" t="str">
        <f>IF(LoanIsGood,IF(ROW()-ROW(tblLoan3[[#Headers],[PMT NO]])&gt;ScheduledNumberOfPayments,"",ROW()-ROW(tblLoan3[[#Headers],[PMT NO]])),"")</f>
        <v/>
      </c>
      <c r="B128" s="98" t="str">
        <f>IF(tblLoan3[[#This Row],[PMT NO]]&lt;&gt;"",EOMONTH(LoanStartDate,ROW(tblLoan3[[#This Row],[PMT NO]])-ROW(tblLoan3[[#Headers],[PMT NO]])-2)+DAY(LoanStartDate),"")</f>
        <v/>
      </c>
      <c r="C128" s="101" t="str">
        <f>IF(tblLoan3[[#This Row],[PMT NO]]&lt;&gt;"",IF(ROW()-ROW(tblLoan3[[#Headers],[BEGINNING BALANCE]])=1,LoanAmount,INDEX(tblLoan3[ENDING BALANCE],ROW()-ROW(tblLoan3[[#Headers],[BEGINNING BALANCE]])-1)),"")</f>
        <v/>
      </c>
      <c r="D128" s="101" t="str">
        <f>IF(tblLoan3[[#This Row],[PMT NO]]&lt;&gt;"",ScheduledPayment,"")</f>
        <v/>
      </c>
      <c r="E12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28" s="101" t="str">
        <f>IF(tblLoan3[[#This Row],[PMT NO]]&lt;&gt;"",IF(tblLoan3[[#This Row],[SCHEDULED PAYMENT]]+tblLoan3[[#This Row],[EXTRA PAYMENT]]&lt;=tblLoan3[[#This Row],[BEGINNING BALANCE]],tblLoan3[[#This Row],[SCHEDULED PAYMENT]]+tblLoan3[[#This Row],[EXTRA PAYMENT]],tblLoan3[[#This Row],[BEGINNING BALANCE]]),"")</f>
        <v/>
      </c>
      <c r="G128" s="101" t="str">
        <f>IF(tblLoan3[[#This Row],[PMT NO]]&lt;&gt;"",tblLoan3[[#This Row],[TOTAL PAYMENT]]-tblLoan3[[#This Row],[INTEREST]],"")</f>
        <v/>
      </c>
      <c r="H128" s="101" t="str">
        <f>IF(tblLoan3[[#This Row],[PMT NO]]&lt;&gt;"",tblLoan3[[#This Row],[BEGINNING BALANCE]]*(InterestRate/PaymentsPerYear),"")</f>
        <v/>
      </c>
      <c r="I128" s="101" t="str">
        <f>IF(tblLoan3[[#This Row],[PMT NO]]&lt;&gt;"",IF(tblLoan3[[#This Row],[SCHEDULED PAYMENT]]+tblLoan3[[#This Row],[EXTRA PAYMENT]]&lt;=tblLoan3[[#This Row],[BEGINNING BALANCE]],tblLoan3[[#This Row],[BEGINNING BALANCE]]-tblLoan3[[#This Row],[PRINCIPAL]],0),"")</f>
        <v/>
      </c>
      <c r="J128" s="101" t="str">
        <f>IF(tblLoan3[[#This Row],[PMT NO]]&lt;&gt;"",SUM(INDEX(tblLoan3[INTEREST],1,1):tblLoan3[[#This Row],[INTEREST]]),"")</f>
        <v/>
      </c>
    </row>
    <row r="129" spans="1:10" x14ac:dyDescent="0.2">
      <c r="A129" s="97" t="str">
        <f>IF(LoanIsGood,IF(ROW()-ROW(tblLoan3[[#Headers],[PMT NO]])&gt;ScheduledNumberOfPayments,"",ROW()-ROW(tblLoan3[[#Headers],[PMT NO]])),"")</f>
        <v/>
      </c>
      <c r="B129" s="98" t="str">
        <f>IF(tblLoan3[[#This Row],[PMT NO]]&lt;&gt;"",EOMONTH(LoanStartDate,ROW(tblLoan3[[#This Row],[PMT NO]])-ROW(tblLoan3[[#Headers],[PMT NO]])-2)+DAY(LoanStartDate),"")</f>
        <v/>
      </c>
      <c r="C129" s="101" t="str">
        <f>IF(tblLoan3[[#This Row],[PMT NO]]&lt;&gt;"",IF(ROW()-ROW(tblLoan3[[#Headers],[BEGINNING BALANCE]])=1,LoanAmount,INDEX(tblLoan3[ENDING BALANCE],ROW()-ROW(tblLoan3[[#Headers],[BEGINNING BALANCE]])-1)),"")</f>
        <v/>
      </c>
      <c r="D129" s="101" t="str">
        <f>IF(tblLoan3[[#This Row],[PMT NO]]&lt;&gt;"",ScheduledPayment,"")</f>
        <v/>
      </c>
      <c r="E12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29" s="101" t="str">
        <f>IF(tblLoan3[[#This Row],[PMT NO]]&lt;&gt;"",IF(tblLoan3[[#This Row],[SCHEDULED PAYMENT]]+tblLoan3[[#This Row],[EXTRA PAYMENT]]&lt;=tblLoan3[[#This Row],[BEGINNING BALANCE]],tblLoan3[[#This Row],[SCHEDULED PAYMENT]]+tblLoan3[[#This Row],[EXTRA PAYMENT]],tblLoan3[[#This Row],[BEGINNING BALANCE]]),"")</f>
        <v/>
      </c>
      <c r="G129" s="101" t="str">
        <f>IF(tblLoan3[[#This Row],[PMT NO]]&lt;&gt;"",tblLoan3[[#This Row],[TOTAL PAYMENT]]-tblLoan3[[#This Row],[INTEREST]],"")</f>
        <v/>
      </c>
      <c r="H129" s="101" t="str">
        <f>IF(tblLoan3[[#This Row],[PMT NO]]&lt;&gt;"",tblLoan3[[#This Row],[BEGINNING BALANCE]]*(InterestRate/PaymentsPerYear),"")</f>
        <v/>
      </c>
      <c r="I129" s="101" t="str">
        <f>IF(tblLoan3[[#This Row],[PMT NO]]&lt;&gt;"",IF(tblLoan3[[#This Row],[SCHEDULED PAYMENT]]+tblLoan3[[#This Row],[EXTRA PAYMENT]]&lt;=tblLoan3[[#This Row],[BEGINNING BALANCE]],tblLoan3[[#This Row],[BEGINNING BALANCE]]-tblLoan3[[#This Row],[PRINCIPAL]],0),"")</f>
        <v/>
      </c>
      <c r="J129" s="101" t="str">
        <f>IF(tblLoan3[[#This Row],[PMT NO]]&lt;&gt;"",SUM(INDEX(tblLoan3[INTEREST],1,1):tblLoan3[[#This Row],[INTEREST]]),"")</f>
        <v/>
      </c>
    </row>
    <row r="130" spans="1:10" x14ac:dyDescent="0.2">
      <c r="A130" s="97" t="str">
        <f>IF(LoanIsGood,IF(ROW()-ROW(tblLoan3[[#Headers],[PMT NO]])&gt;ScheduledNumberOfPayments,"",ROW()-ROW(tblLoan3[[#Headers],[PMT NO]])),"")</f>
        <v/>
      </c>
      <c r="B130" s="98" t="str">
        <f>IF(tblLoan3[[#This Row],[PMT NO]]&lt;&gt;"",EOMONTH(LoanStartDate,ROW(tblLoan3[[#This Row],[PMT NO]])-ROW(tblLoan3[[#Headers],[PMT NO]])-2)+DAY(LoanStartDate),"")</f>
        <v/>
      </c>
      <c r="C130" s="101" t="str">
        <f>IF(tblLoan3[[#This Row],[PMT NO]]&lt;&gt;"",IF(ROW()-ROW(tblLoan3[[#Headers],[BEGINNING BALANCE]])=1,LoanAmount,INDEX(tblLoan3[ENDING BALANCE],ROW()-ROW(tblLoan3[[#Headers],[BEGINNING BALANCE]])-1)),"")</f>
        <v/>
      </c>
      <c r="D130" s="101" t="str">
        <f>IF(tblLoan3[[#This Row],[PMT NO]]&lt;&gt;"",ScheduledPayment,"")</f>
        <v/>
      </c>
      <c r="E13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30" s="101" t="str">
        <f>IF(tblLoan3[[#This Row],[PMT NO]]&lt;&gt;"",IF(tblLoan3[[#This Row],[SCHEDULED PAYMENT]]+tblLoan3[[#This Row],[EXTRA PAYMENT]]&lt;=tblLoan3[[#This Row],[BEGINNING BALANCE]],tblLoan3[[#This Row],[SCHEDULED PAYMENT]]+tblLoan3[[#This Row],[EXTRA PAYMENT]],tblLoan3[[#This Row],[BEGINNING BALANCE]]),"")</f>
        <v/>
      </c>
      <c r="G130" s="101" t="str">
        <f>IF(tblLoan3[[#This Row],[PMT NO]]&lt;&gt;"",tblLoan3[[#This Row],[TOTAL PAYMENT]]-tblLoan3[[#This Row],[INTEREST]],"")</f>
        <v/>
      </c>
      <c r="H130" s="101" t="str">
        <f>IF(tblLoan3[[#This Row],[PMT NO]]&lt;&gt;"",tblLoan3[[#This Row],[BEGINNING BALANCE]]*(InterestRate/PaymentsPerYear),"")</f>
        <v/>
      </c>
      <c r="I130" s="101" t="str">
        <f>IF(tblLoan3[[#This Row],[PMT NO]]&lt;&gt;"",IF(tblLoan3[[#This Row],[SCHEDULED PAYMENT]]+tblLoan3[[#This Row],[EXTRA PAYMENT]]&lt;=tblLoan3[[#This Row],[BEGINNING BALANCE]],tblLoan3[[#This Row],[BEGINNING BALANCE]]-tblLoan3[[#This Row],[PRINCIPAL]],0),"")</f>
        <v/>
      </c>
      <c r="J130" s="101" t="str">
        <f>IF(tblLoan3[[#This Row],[PMT NO]]&lt;&gt;"",SUM(INDEX(tblLoan3[INTEREST],1,1):tblLoan3[[#This Row],[INTEREST]]),"")</f>
        <v/>
      </c>
    </row>
    <row r="131" spans="1:10" x14ac:dyDescent="0.2">
      <c r="A131" s="97" t="str">
        <f>IF(LoanIsGood,IF(ROW()-ROW(tblLoan3[[#Headers],[PMT NO]])&gt;ScheduledNumberOfPayments,"",ROW()-ROW(tblLoan3[[#Headers],[PMT NO]])),"")</f>
        <v/>
      </c>
      <c r="B131" s="98" t="str">
        <f>IF(tblLoan3[[#This Row],[PMT NO]]&lt;&gt;"",EOMONTH(LoanStartDate,ROW(tblLoan3[[#This Row],[PMT NO]])-ROW(tblLoan3[[#Headers],[PMT NO]])-2)+DAY(LoanStartDate),"")</f>
        <v/>
      </c>
      <c r="C131" s="101" t="str">
        <f>IF(tblLoan3[[#This Row],[PMT NO]]&lt;&gt;"",IF(ROW()-ROW(tblLoan3[[#Headers],[BEGINNING BALANCE]])=1,LoanAmount,INDEX(tblLoan3[ENDING BALANCE],ROW()-ROW(tblLoan3[[#Headers],[BEGINNING BALANCE]])-1)),"")</f>
        <v/>
      </c>
      <c r="D131" s="101" t="str">
        <f>IF(tblLoan3[[#This Row],[PMT NO]]&lt;&gt;"",ScheduledPayment,"")</f>
        <v/>
      </c>
      <c r="E13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31" s="101" t="str">
        <f>IF(tblLoan3[[#This Row],[PMT NO]]&lt;&gt;"",IF(tblLoan3[[#This Row],[SCHEDULED PAYMENT]]+tblLoan3[[#This Row],[EXTRA PAYMENT]]&lt;=tblLoan3[[#This Row],[BEGINNING BALANCE]],tblLoan3[[#This Row],[SCHEDULED PAYMENT]]+tblLoan3[[#This Row],[EXTRA PAYMENT]],tblLoan3[[#This Row],[BEGINNING BALANCE]]),"")</f>
        <v/>
      </c>
      <c r="G131" s="101" t="str">
        <f>IF(tblLoan3[[#This Row],[PMT NO]]&lt;&gt;"",tblLoan3[[#This Row],[TOTAL PAYMENT]]-tblLoan3[[#This Row],[INTEREST]],"")</f>
        <v/>
      </c>
      <c r="H131" s="101" t="str">
        <f>IF(tblLoan3[[#This Row],[PMT NO]]&lt;&gt;"",tblLoan3[[#This Row],[BEGINNING BALANCE]]*(InterestRate/PaymentsPerYear),"")</f>
        <v/>
      </c>
      <c r="I131" s="101" t="str">
        <f>IF(tblLoan3[[#This Row],[PMT NO]]&lt;&gt;"",IF(tblLoan3[[#This Row],[SCHEDULED PAYMENT]]+tblLoan3[[#This Row],[EXTRA PAYMENT]]&lt;=tblLoan3[[#This Row],[BEGINNING BALANCE]],tblLoan3[[#This Row],[BEGINNING BALANCE]]-tblLoan3[[#This Row],[PRINCIPAL]],0),"")</f>
        <v/>
      </c>
      <c r="J131" s="101" t="str">
        <f>IF(tblLoan3[[#This Row],[PMT NO]]&lt;&gt;"",SUM(INDEX(tblLoan3[INTEREST],1,1):tblLoan3[[#This Row],[INTEREST]]),"")</f>
        <v/>
      </c>
    </row>
    <row r="132" spans="1:10" x14ac:dyDescent="0.2">
      <c r="A132" s="97" t="str">
        <f>IF(LoanIsGood,IF(ROW()-ROW(tblLoan3[[#Headers],[PMT NO]])&gt;ScheduledNumberOfPayments,"",ROW()-ROW(tblLoan3[[#Headers],[PMT NO]])),"")</f>
        <v/>
      </c>
      <c r="B132" s="98" t="str">
        <f>IF(tblLoan3[[#This Row],[PMT NO]]&lt;&gt;"",EOMONTH(LoanStartDate,ROW(tblLoan3[[#This Row],[PMT NO]])-ROW(tblLoan3[[#Headers],[PMT NO]])-2)+DAY(LoanStartDate),"")</f>
        <v/>
      </c>
      <c r="C132" s="101" t="str">
        <f>IF(tblLoan3[[#This Row],[PMT NO]]&lt;&gt;"",IF(ROW()-ROW(tblLoan3[[#Headers],[BEGINNING BALANCE]])=1,LoanAmount,INDEX(tblLoan3[ENDING BALANCE],ROW()-ROW(tblLoan3[[#Headers],[BEGINNING BALANCE]])-1)),"")</f>
        <v/>
      </c>
      <c r="D132" s="101" t="str">
        <f>IF(tblLoan3[[#This Row],[PMT NO]]&lt;&gt;"",ScheduledPayment,"")</f>
        <v/>
      </c>
      <c r="E13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32" s="101" t="str">
        <f>IF(tblLoan3[[#This Row],[PMT NO]]&lt;&gt;"",IF(tblLoan3[[#This Row],[SCHEDULED PAYMENT]]+tblLoan3[[#This Row],[EXTRA PAYMENT]]&lt;=tblLoan3[[#This Row],[BEGINNING BALANCE]],tblLoan3[[#This Row],[SCHEDULED PAYMENT]]+tblLoan3[[#This Row],[EXTRA PAYMENT]],tblLoan3[[#This Row],[BEGINNING BALANCE]]),"")</f>
        <v/>
      </c>
      <c r="G132" s="101" t="str">
        <f>IF(tblLoan3[[#This Row],[PMT NO]]&lt;&gt;"",tblLoan3[[#This Row],[TOTAL PAYMENT]]-tblLoan3[[#This Row],[INTEREST]],"")</f>
        <v/>
      </c>
      <c r="H132" s="101" t="str">
        <f>IF(tblLoan3[[#This Row],[PMT NO]]&lt;&gt;"",tblLoan3[[#This Row],[BEGINNING BALANCE]]*(InterestRate/PaymentsPerYear),"")</f>
        <v/>
      </c>
      <c r="I132" s="101" t="str">
        <f>IF(tblLoan3[[#This Row],[PMT NO]]&lt;&gt;"",IF(tblLoan3[[#This Row],[SCHEDULED PAYMENT]]+tblLoan3[[#This Row],[EXTRA PAYMENT]]&lt;=tblLoan3[[#This Row],[BEGINNING BALANCE]],tblLoan3[[#This Row],[BEGINNING BALANCE]]-tblLoan3[[#This Row],[PRINCIPAL]],0),"")</f>
        <v/>
      </c>
      <c r="J132" s="101" t="str">
        <f>IF(tblLoan3[[#This Row],[PMT NO]]&lt;&gt;"",SUM(INDEX(tblLoan3[INTEREST],1,1):tblLoan3[[#This Row],[INTEREST]]),"")</f>
        <v/>
      </c>
    </row>
    <row r="133" spans="1:10" x14ac:dyDescent="0.2">
      <c r="A133" s="97" t="str">
        <f>IF(LoanIsGood,IF(ROW()-ROW(tblLoan3[[#Headers],[PMT NO]])&gt;ScheduledNumberOfPayments,"",ROW()-ROW(tblLoan3[[#Headers],[PMT NO]])),"")</f>
        <v/>
      </c>
      <c r="B133" s="98" t="str">
        <f>IF(tblLoan3[[#This Row],[PMT NO]]&lt;&gt;"",EOMONTH(LoanStartDate,ROW(tblLoan3[[#This Row],[PMT NO]])-ROW(tblLoan3[[#Headers],[PMT NO]])-2)+DAY(LoanStartDate),"")</f>
        <v/>
      </c>
      <c r="C133" s="101" t="str">
        <f>IF(tblLoan3[[#This Row],[PMT NO]]&lt;&gt;"",IF(ROW()-ROW(tblLoan3[[#Headers],[BEGINNING BALANCE]])=1,LoanAmount,INDEX(tblLoan3[ENDING BALANCE],ROW()-ROW(tblLoan3[[#Headers],[BEGINNING BALANCE]])-1)),"")</f>
        <v/>
      </c>
      <c r="D133" s="101" t="str">
        <f>IF(tblLoan3[[#This Row],[PMT NO]]&lt;&gt;"",ScheduledPayment,"")</f>
        <v/>
      </c>
      <c r="E13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33" s="101" t="str">
        <f>IF(tblLoan3[[#This Row],[PMT NO]]&lt;&gt;"",IF(tblLoan3[[#This Row],[SCHEDULED PAYMENT]]+tblLoan3[[#This Row],[EXTRA PAYMENT]]&lt;=tblLoan3[[#This Row],[BEGINNING BALANCE]],tblLoan3[[#This Row],[SCHEDULED PAYMENT]]+tblLoan3[[#This Row],[EXTRA PAYMENT]],tblLoan3[[#This Row],[BEGINNING BALANCE]]),"")</f>
        <v/>
      </c>
      <c r="G133" s="101" t="str">
        <f>IF(tblLoan3[[#This Row],[PMT NO]]&lt;&gt;"",tblLoan3[[#This Row],[TOTAL PAYMENT]]-tblLoan3[[#This Row],[INTEREST]],"")</f>
        <v/>
      </c>
      <c r="H133" s="101" t="str">
        <f>IF(tblLoan3[[#This Row],[PMT NO]]&lt;&gt;"",tblLoan3[[#This Row],[BEGINNING BALANCE]]*(InterestRate/PaymentsPerYear),"")</f>
        <v/>
      </c>
      <c r="I133" s="101" t="str">
        <f>IF(tblLoan3[[#This Row],[PMT NO]]&lt;&gt;"",IF(tblLoan3[[#This Row],[SCHEDULED PAYMENT]]+tblLoan3[[#This Row],[EXTRA PAYMENT]]&lt;=tblLoan3[[#This Row],[BEGINNING BALANCE]],tblLoan3[[#This Row],[BEGINNING BALANCE]]-tblLoan3[[#This Row],[PRINCIPAL]],0),"")</f>
        <v/>
      </c>
      <c r="J133" s="101" t="str">
        <f>IF(tblLoan3[[#This Row],[PMT NO]]&lt;&gt;"",SUM(INDEX(tblLoan3[INTEREST],1,1):tblLoan3[[#This Row],[INTEREST]]),"")</f>
        <v/>
      </c>
    </row>
    <row r="134" spans="1:10" x14ac:dyDescent="0.2">
      <c r="A134" s="97" t="str">
        <f>IF(LoanIsGood,IF(ROW()-ROW(tblLoan3[[#Headers],[PMT NO]])&gt;ScheduledNumberOfPayments,"",ROW()-ROW(tblLoan3[[#Headers],[PMT NO]])),"")</f>
        <v/>
      </c>
      <c r="B134" s="98" t="str">
        <f>IF(tblLoan3[[#This Row],[PMT NO]]&lt;&gt;"",EOMONTH(LoanStartDate,ROW(tblLoan3[[#This Row],[PMT NO]])-ROW(tblLoan3[[#Headers],[PMT NO]])-2)+DAY(LoanStartDate),"")</f>
        <v/>
      </c>
      <c r="C134" s="101" t="str">
        <f>IF(tblLoan3[[#This Row],[PMT NO]]&lt;&gt;"",IF(ROW()-ROW(tblLoan3[[#Headers],[BEGINNING BALANCE]])=1,LoanAmount,INDEX(tblLoan3[ENDING BALANCE],ROW()-ROW(tblLoan3[[#Headers],[BEGINNING BALANCE]])-1)),"")</f>
        <v/>
      </c>
      <c r="D134" s="101" t="str">
        <f>IF(tblLoan3[[#This Row],[PMT NO]]&lt;&gt;"",ScheduledPayment,"")</f>
        <v/>
      </c>
      <c r="E13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34" s="101" t="str">
        <f>IF(tblLoan3[[#This Row],[PMT NO]]&lt;&gt;"",IF(tblLoan3[[#This Row],[SCHEDULED PAYMENT]]+tblLoan3[[#This Row],[EXTRA PAYMENT]]&lt;=tblLoan3[[#This Row],[BEGINNING BALANCE]],tblLoan3[[#This Row],[SCHEDULED PAYMENT]]+tblLoan3[[#This Row],[EXTRA PAYMENT]],tblLoan3[[#This Row],[BEGINNING BALANCE]]),"")</f>
        <v/>
      </c>
      <c r="G134" s="101" t="str">
        <f>IF(tblLoan3[[#This Row],[PMT NO]]&lt;&gt;"",tblLoan3[[#This Row],[TOTAL PAYMENT]]-tblLoan3[[#This Row],[INTEREST]],"")</f>
        <v/>
      </c>
      <c r="H134" s="101" t="str">
        <f>IF(tblLoan3[[#This Row],[PMT NO]]&lt;&gt;"",tblLoan3[[#This Row],[BEGINNING BALANCE]]*(InterestRate/PaymentsPerYear),"")</f>
        <v/>
      </c>
      <c r="I134" s="101" t="str">
        <f>IF(tblLoan3[[#This Row],[PMT NO]]&lt;&gt;"",IF(tblLoan3[[#This Row],[SCHEDULED PAYMENT]]+tblLoan3[[#This Row],[EXTRA PAYMENT]]&lt;=tblLoan3[[#This Row],[BEGINNING BALANCE]],tblLoan3[[#This Row],[BEGINNING BALANCE]]-tblLoan3[[#This Row],[PRINCIPAL]],0),"")</f>
        <v/>
      </c>
      <c r="J134" s="101" t="str">
        <f>IF(tblLoan3[[#This Row],[PMT NO]]&lt;&gt;"",SUM(INDEX(tblLoan3[INTEREST],1,1):tblLoan3[[#This Row],[INTEREST]]),"")</f>
        <v/>
      </c>
    </row>
    <row r="135" spans="1:10" x14ac:dyDescent="0.2">
      <c r="A135" s="97" t="str">
        <f>IF(LoanIsGood,IF(ROW()-ROW(tblLoan3[[#Headers],[PMT NO]])&gt;ScheduledNumberOfPayments,"",ROW()-ROW(tblLoan3[[#Headers],[PMT NO]])),"")</f>
        <v/>
      </c>
      <c r="B135" s="98" t="str">
        <f>IF(tblLoan3[[#This Row],[PMT NO]]&lt;&gt;"",EOMONTH(LoanStartDate,ROW(tblLoan3[[#This Row],[PMT NO]])-ROW(tblLoan3[[#Headers],[PMT NO]])-2)+DAY(LoanStartDate),"")</f>
        <v/>
      </c>
      <c r="C135" s="101" t="str">
        <f>IF(tblLoan3[[#This Row],[PMT NO]]&lt;&gt;"",IF(ROW()-ROW(tblLoan3[[#Headers],[BEGINNING BALANCE]])=1,LoanAmount,INDEX(tblLoan3[ENDING BALANCE],ROW()-ROW(tblLoan3[[#Headers],[BEGINNING BALANCE]])-1)),"")</f>
        <v/>
      </c>
      <c r="D135" s="101" t="str">
        <f>IF(tblLoan3[[#This Row],[PMT NO]]&lt;&gt;"",ScheduledPayment,"")</f>
        <v/>
      </c>
      <c r="E13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35" s="101" t="str">
        <f>IF(tblLoan3[[#This Row],[PMT NO]]&lt;&gt;"",IF(tblLoan3[[#This Row],[SCHEDULED PAYMENT]]+tblLoan3[[#This Row],[EXTRA PAYMENT]]&lt;=tblLoan3[[#This Row],[BEGINNING BALANCE]],tblLoan3[[#This Row],[SCHEDULED PAYMENT]]+tblLoan3[[#This Row],[EXTRA PAYMENT]],tblLoan3[[#This Row],[BEGINNING BALANCE]]),"")</f>
        <v/>
      </c>
      <c r="G135" s="101" t="str">
        <f>IF(tblLoan3[[#This Row],[PMT NO]]&lt;&gt;"",tblLoan3[[#This Row],[TOTAL PAYMENT]]-tblLoan3[[#This Row],[INTEREST]],"")</f>
        <v/>
      </c>
      <c r="H135" s="101" t="str">
        <f>IF(tblLoan3[[#This Row],[PMT NO]]&lt;&gt;"",tblLoan3[[#This Row],[BEGINNING BALANCE]]*(InterestRate/PaymentsPerYear),"")</f>
        <v/>
      </c>
      <c r="I135" s="101" t="str">
        <f>IF(tblLoan3[[#This Row],[PMT NO]]&lt;&gt;"",IF(tblLoan3[[#This Row],[SCHEDULED PAYMENT]]+tblLoan3[[#This Row],[EXTRA PAYMENT]]&lt;=tblLoan3[[#This Row],[BEGINNING BALANCE]],tblLoan3[[#This Row],[BEGINNING BALANCE]]-tblLoan3[[#This Row],[PRINCIPAL]],0),"")</f>
        <v/>
      </c>
      <c r="J135" s="101" t="str">
        <f>IF(tblLoan3[[#This Row],[PMT NO]]&lt;&gt;"",SUM(INDEX(tblLoan3[INTEREST],1,1):tblLoan3[[#This Row],[INTEREST]]),"")</f>
        <v/>
      </c>
    </row>
    <row r="136" spans="1:10" x14ac:dyDescent="0.2">
      <c r="A136" s="97" t="str">
        <f>IF(LoanIsGood,IF(ROW()-ROW(tblLoan3[[#Headers],[PMT NO]])&gt;ScheduledNumberOfPayments,"",ROW()-ROW(tblLoan3[[#Headers],[PMT NO]])),"")</f>
        <v/>
      </c>
      <c r="B136" s="98" t="str">
        <f>IF(tblLoan3[[#This Row],[PMT NO]]&lt;&gt;"",EOMONTH(LoanStartDate,ROW(tblLoan3[[#This Row],[PMT NO]])-ROW(tblLoan3[[#Headers],[PMT NO]])-2)+DAY(LoanStartDate),"")</f>
        <v/>
      </c>
      <c r="C136" s="101" t="str">
        <f>IF(tblLoan3[[#This Row],[PMT NO]]&lt;&gt;"",IF(ROW()-ROW(tblLoan3[[#Headers],[BEGINNING BALANCE]])=1,LoanAmount,INDEX(tblLoan3[ENDING BALANCE],ROW()-ROW(tblLoan3[[#Headers],[BEGINNING BALANCE]])-1)),"")</f>
        <v/>
      </c>
      <c r="D136" s="101" t="str">
        <f>IF(tblLoan3[[#This Row],[PMT NO]]&lt;&gt;"",ScheduledPayment,"")</f>
        <v/>
      </c>
      <c r="E13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36" s="101" t="str">
        <f>IF(tblLoan3[[#This Row],[PMT NO]]&lt;&gt;"",IF(tblLoan3[[#This Row],[SCHEDULED PAYMENT]]+tblLoan3[[#This Row],[EXTRA PAYMENT]]&lt;=tblLoan3[[#This Row],[BEGINNING BALANCE]],tblLoan3[[#This Row],[SCHEDULED PAYMENT]]+tblLoan3[[#This Row],[EXTRA PAYMENT]],tblLoan3[[#This Row],[BEGINNING BALANCE]]),"")</f>
        <v/>
      </c>
      <c r="G136" s="101" t="str">
        <f>IF(tblLoan3[[#This Row],[PMT NO]]&lt;&gt;"",tblLoan3[[#This Row],[TOTAL PAYMENT]]-tblLoan3[[#This Row],[INTEREST]],"")</f>
        <v/>
      </c>
      <c r="H136" s="101" t="str">
        <f>IF(tblLoan3[[#This Row],[PMT NO]]&lt;&gt;"",tblLoan3[[#This Row],[BEGINNING BALANCE]]*(InterestRate/PaymentsPerYear),"")</f>
        <v/>
      </c>
      <c r="I136" s="101" t="str">
        <f>IF(tblLoan3[[#This Row],[PMT NO]]&lt;&gt;"",IF(tblLoan3[[#This Row],[SCHEDULED PAYMENT]]+tblLoan3[[#This Row],[EXTRA PAYMENT]]&lt;=tblLoan3[[#This Row],[BEGINNING BALANCE]],tblLoan3[[#This Row],[BEGINNING BALANCE]]-tblLoan3[[#This Row],[PRINCIPAL]],0),"")</f>
        <v/>
      </c>
      <c r="J136" s="101" t="str">
        <f>IF(tblLoan3[[#This Row],[PMT NO]]&lt;&gt;"",SUM(INDEX(tblLoan3[INTEREST],1,1):tblLoan3[[#This Row],[INTEREST]]),"")</f>
        <v/>
      </c>
    </row>
    <row r="137" spans="1:10" x14ac:dyDescent="0.2">
      <c r="A137" s="97" t="str">
        <f>IF(LoanIsGood,IF(ROW()-ROW(tblLoan3[[#Headers],[PMT NO]])&gt;ScheduledNumberOfPayments,"",ROW()-ROW(tblLoan3[[#Headers],[PMT NO]])),"")</f>
        <v/>
      </c>
      <c r="B137" s="98" t="str">
        <f>IF(tblLoan3[[#This Row],[PMT NO]]&lt;&gt;"",EOMONTH(LoanStartDate,ROW(tblLoan3[[#This Row],[PMT NO]])-ROW(tblLoan3[[#Headers],[PMT NO]])-2)+DAY(LoanStartDate),"")</f>
        <v/>
      </c>
      <c r="C137" s="101" t="str">
        <f>IF(tblLoan3[[#This Row],[PMT NO]]&lt;&gt;"",IF(ROW()-ROW(tblLoan3[[#Headers],[BEGINNING BALANCE]])=1,LoanAmount,INDEX(tblLoan3[ENDING BALANCE],ROW()-ROW(tblLoan3[[#Headers],[BEGINNING BALANCE]])-1)),"")</f>
        <v/>
      </c>
      <c r="D137" s="101" t="str">
        <f>IF(tblLoan3[[#This Row],[PMT NO]]&lt;&gt;"",ScheduledPayment,"")</f>
        <v/>
      </c>
      <c r="E13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37" s="101" t="str">
        <f>IF(tblLoan3[[#This Row],[PMT NO]]&lt;&gt;"",IF(tblLoan3[[#This Row],[SCHEDULED PAYMENT]]+tblLoan3[[#This Row],[EXTRA PAYMENT]]&lt;=tblLoan3[[#This Row],[BEGINNING BALANCE]],tblLoan3[[#This Row],[SCHEDULED PAYMENT]]+tblLoan3[[#This Row],[EXTRA PAYMENT]],tblLoan3[[#This Row],[BEGINNING BALANCE]]),"")</f>
        <v/>
      </c>
      <c r="G137" s="101" t="str">
        <f>IF(tblLoan3[[#This Row],[PMT NO]]&lt;&gt;"",tblLoan3[[#This Row],[TOTAL PAYMENT]]-tblLoan3[[#This Row],[INTEREST]],"")</f>
        <v/>
      </c>
      <c r="H137" s="101" t="str">
        <f>IF(tblLoan3[[#This Row],[PMT NO]]&lt;&gt;"",tblLoan3[[#This Row],[BEGINNING BALANCE]]*(InterestRate/PaymentsPerYear),"")</f>
        <v/>
      </c>
      <c r="I137" s="101" t="str">
        <f>IF(tblLoan3[[#This Row],[PMT NO]]&lt;&gt;"",IF(tblLoan3[[#This Row],[SCHEDULED PAYMENT]]+tblLoan3[[#This Row],[EXTRA PAYMENT]]&lt;=tblLoan3[[#This Row],[BEGINNING BALANCE]],tblLoan3[[#This Row],[BEGINNING BALANCE]]-tblLoan3[[#This Row],[PRINCIPAL]],0),"")</f>
        <v/>
      </c>
      <c r="J137" s="101" t="str">
        <f>IF(tblLoan3[[#This Row],[PMT NO]]&lt;&gt;"",SUM(INDEX(tblLoan3[INTEREST],1,1):tblLoan3[[#This Row],[INTEREST]]),"")</f>
        <v/>
      </c>
    </row>
    <row r="138" spans="1:10" x14ac:dyDescent="0.2">
      <c r="A138" s="97" t="str">
        <f>IF(LoanIsGood,IF(ROW()-ROW(tblLoan3[[#Headers],[PMT NO]])&gt;ScheduledNumberOfPayments,"",ROW()-ROW(tblLoan3[[#Headers],[PMT NO]])),"")</f>
        <v/>
      </c>
      <c r="B138" s="98" t="str">
        <f>IF(tblLoan3[[#This Row],[PMT NO]]&lt;&gt;"",EOMONTH(LoanStartDate,ROW(tblLoan3[[#This Row],[PMT NO]])-ROW(tblLoan3[[#Headers],[PMT NO]])-2)+DAY(LoanStartDate),"")</f>
        <v/>
      </c>
      <c r="C138" s="101" t="str">
        <f>IF(tblLoan3[[#This Row],[PMT NO]]&lt;&gt;"",IF(ROW()-ROW(tblLoan3[[#Headers],[BEGINNING BALANCE]])=1,LoanAmount,INDEX(tblLoan3[ENDING BALANCE],ROW()-ROW(tblLoan3[[#Headers],[BEGINNING BALANCE]])-1)),"")</f>
        <v/>
      </c>
      <c r="D138" s="101" t="str">
        <f>IF(tblLoan3[[#This Row],[PMT NO]]&lt;&gt;"",ScheduledPayment,"")</f>
        <v/>
      </c>
      <c r="E13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38" s="101" t="str">
        <f>IF(tblLoan3[[#This Row],[PMT NO]]&lt;&gt;"",IF(tblLoan3[[#This Row],[SCHEDULED PAYMENT]]+tblLoan3[[#This Row],[EXTRA PAYMENT]]&lt;=tblLoan3[[#This Row],[BEGINNING BALANCE]],tblLoan3[[#This Row],[SCHEDULED PAYMENT]]+tblLoan3[[#This Row],[EXTRA PAYMENT]],tblLoan3[[#This Row],[BEGINNING BALANCE]]),"")</f>
        <v/>
      </c>
      <c r="G138" s="101" t="str">
        <f>IF(tblLoan3[[#This Row],[PMT NO]]&lt;&gt;"",tblLoan3[[#This Row],[TOTAL PAYMENT]]-tblLoan3[[#This Row],[INTEREST]],"")</f>
        <v/>
      </c>
      <c r="H138" s="101" t="str">
        <f>IF(tblLoan3[[#This Row],[PMT NO]]&lt;&gt;"",tblLoan3[[#This Row],[BEGINNING BALANCE]]*(InterestRate/PaymentsPerYear),"")</f>
        <v/>
      </c>
      <c r="I138" s="101" t="str">
        <f>IF(tblLoan3[[#This Row],[PMT NO]]&lt;&gt;"",IF(tblLoan3[[#This Row],[SCHEDULED PAYMENT]]+tblLoan3[[#This Row],[EXTRA PAYMENT]]&lt;=tblLoan3[[#This Row],[BEGINNING BALANCE]],tblLoan3[[#This Row],[BEGINNING BALANCE]]-tblLoan3[[#This Row],[PRINCIPAL]],0),"")</f>
        <v/>
      </c>
      <c r="J138" s="101" t="str">
        <f>IF(tblLoan3[[#This Row],[PMT NO]]&lt;&gt;"",SUM(INDEX(tblLoan3[INTEREST],1,1):tblLoan3[[#This Row],[INTEREST]]),"")</f>
        <v/>
      </c>
    </row>
    <row r="139" spans="1:10" x14ac:dyDescent="0.2">
      <c r="A139" s="97" t="str">
        <f>IF(LoanIsGood,IF(ROW()-ROW(tblLoan3[[#Headers],[PMT NO]])&gt;ScheduledNumberOfPayments,"",ROW()-ROW(tblLoan3[[#Headers],[PMT NO]])),"")</f>
        <v/>
      </c>
      <c r="B139" s="98" t="str">
        <f>IF(tblLoan3[[#This Row],[PMT NO]]&lt;&gt;"",EOMONTH(LoanStartDate,ROW(tblLoan3[[#This Row],[PMT NO]])-ROW(tblLoan3[[#Headers],[PMT NO]])-2)+DAY(LoanStartDate),"")</f>
        <v/>
      </c>
      <c r="C139" s="101" t="str">
        <f>IF(tblLoan3[[#This Row],[PMT NO]]&lt;&gt;"",IF(ROW()-ROW(tblLoan3[[#Headers],[BEGINNING BALANCE]])=1,LoanAmount,INDEX(tblLoan3[ENDING BALANCE],ROW()-ROW(tblLoan3[[#Headers],[BEGINNING BALANCE]])-1)),"")</f>
        <v/>
      </c>
      <c r="D139" s="101" t="str">
        <f>IF(tblLoan3[[#This Row],[PMT NO]]&lt;&gt;"",ScheduledPayment,"")</f>
        <v/>
      </c>
      <c r="E13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39" s="101" t="str">
        <f>IF(tblLoan3[[#This Row],[PMT NO]]&lt;&gt;"",IF(tblLoan3[[#This Row],[SCHEDULED PAYMENT]]+tblLoan3[[#This Row],[EXTRA PAYMENT]]&lt;=tblLoan3[[#This Row],[BEGINNING BALANCE]],tblLoan3[[#This Row],[SCHEDULED PAYMENT]]+tblLoan3[[#This Row],[EXTRA PAYMENT]],tblLoan3[[#This Row],[BEGINNING BALANCE]]),"")</f>
        <v/>
      </c>
      <c r="G139" s="101" t="str">
        <f>IF(tblLoan3[[#This Row],[PMT NO]]&lt;&gt;"",tblLoan3[[#This Row],[TOTAL PAYMENT]]-tblLoan3[[#This Row],[INTEREST]],"")</f>
        <v/>
      </c>
      <c r="H139" s="101" t="str">
        <f>IF(tblLoan3[[#This Row],[PMT NO]]&lt;&gt;"",tblLoan3[[#This Row],[BEGINNING BALANCE]]*(InterestRate/PaymentsPerYear),"")</f>
        <v/>
      </c>
      <c r="I139" s="101" t="str">
        <f>IF(tblLoan3[[#This Row],[PMT NO]]&lt;&gt;"",IF(tblLoan3[[#This Row],[SCHEDULED PAYMENT]]+tblLoan3[[#This Row],[EXTRA PAYMENT]]&lt;=tblLoan3[[#This Row],[BEGINNING BALANCE]],tblLoan3[[#This Row],[BEGINNING BALANCE]]-tblLoan3[[#This Row],[PRINCIPAL]],0),"")</f>
        <v/>
      </c>
      <c r="J139" s="101" t="str">
        <f>IF(tblLoan3[[#This Row],[PMT NO]]&lt;&gt;"",SUM(INDEX(tblLoan3[INTEREST],1,1):tblLoan3[[#This Row],[INTEREST]]),"")</f>
        <v/>
      </c>
    </row>
    <row r="140" spans="1:10" x14ac:dyDescent="0.2">
      <c r="A140" s="97" t="str">
        <f>IF(LoanIsGood,IF(ROW()-ROW(tblLoan3[[#Headers],[PMT NO]])&gt;ScheduledNumberOfPayments,"",ROW()-ROW(tblLoan3[[#Headers],[PMT NO]])),"")</f>
        <v/>
      </c>
      <c r="B140" s="98" t="str">
        <f>IF(tblLoan3[[#This Row],[PMT NO]]&lt;&gt;"",EOMONTH(LoanStartDate,ROW(tblLoan3[[#This Row],[PMT NO]])-ROW(tblLoan3[[#Headers],[PMT NO]])-2)+DAY(LoanStartDate),"")</f>
        <v/>
      </c>
      <c r="C140" s="101" t="str">
        <f>IF(tblLoan3[[#This Row],[PMT NO]]&lt;&gt;"",IF(ROW()-ROW(tblLoan3[[#Headers],[BEGINNING BALANCE]])=1,LoanAmount,INDEX(tblLoan3[ENDING BALANCE],ROW()-ROW(tblLoan3[[#Headers],[BEGINNING BALANCE]])-1)),"")</f>
        <v/>
      </c>
      <c r="D140" s="101" t="str">
        <f>IF(tblLoan3[[#This Row],[PMT NO]]&lt;&gt;"",ScheduledPayment,"")</f>
        <v/>
      </c>
      <c r="E14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40" s="101" t="str">
        <f>IF(tblLoan3[[#This Row],[PMT NO]]&lt;&gt;"",IF(tblLoan3[[#This Row],[SCHEDULED PAYMENT]]+tblLoan3[[#This Row],[EXTRA PAYMENT]]&lt;=tblLoan3[[#This Row],[BEGINNING BALANCE]],tblLoan3[[#This Row],[SCHEDULED PAYMENT]]+tblLoan3[[#This Row],[EXTRA PAYMENT]],tblLoan3[[#This Row],[BEGINNING BALANCE]]),"")</f>
        <v/>
      </c>
      <c r="G140" s="101" t="str">
        <f>IF(tblLoan3[[#This Row],[PMT NO]]&lt;&gt;"",tblLoan3[[#This Row],[TOTAL PAYMENT]]-tblLoan3[[#This Row],[INTEREST]],"")</f>
        <v/>
      </c>
      <c r="H140" s="101" t="str">
        <f>IF(tblLoan3[[#This Row],[PMT NO]]&lt;&gt;"",tblLoan3[[#This Row],[BEGINNING BALANCE]]*(InterestRate/PaymentsPerYear),"")</f>
        <v/>
      </c>
      <c r="I140" s="101" t="str">
        <f>IF(tblLoan3[[#This Row],[PMT NO]]&lt;&gt;"",IF(tblLoan3[[#This Row],[SCHEDULED PAYMENT]]+tblLoan3[[#This Row],[EXTRA PAYMENT]]&lt;=tblLoan3[[#This Row],[BEGINNING BALANCE]],tblLoan3[[#This Row],[BEGINNING BALANCE]]-tblLoan3[[#This Row],[PRINCIPAL]],0),"")</f>
        <v/>
      </c>
      <c r="J140" s="101" t="str">
        <f>IF(tblLoan3[[#This Row],[PMT NO]]&lt;&gt;"",SUM(INDEX(tblLoan3[INTEREST],1,1):tblLoan3[[#This Row],[INTEREST]]),"")</f>
        <v/>
      </c>
    </row>
    <row r="141" spans="1:10" x14ac:dyDescent="0.2">
      <c r="A141" s="97" t="str">
        <f>IF(LoanIsGood,IF(ROW()-ROW(tblLoan3[[#Headers],[PMT NO]])&gt;ScheduledNumberOfPayments,"",ROW()-ROW(tblLoan3[[#Headers],[PMT NO]])),"")</f>
        <v/>
      </c>
      <c r="B141" s="98" t="str">
        <f>IF(tblLoan3[[#This Row],[PMT NO]]&lt;&gt;"",EOMONTH(LoanStartDate,ROW(tblLoan3[[#This Row],[PMT NO]])-ROW(tblLoan3[[#Headers],[PMT NO]])-2)+DAY(LoanStartDate),"")</f>
        <v/>
      </c>
      <c r="C141" s="101" t="str">
        <f>IF(tblLoan3[[#This Row],[PMT NO]]&lt;&gt;"",IF(ROW()-ROW(tblLoan3[[#Headers],[BEGINNING BALANCE]])=1,LoanAmount,INDEX(tblLoan3[ENDING BALANCE],ROW()-ROW(tblLoan3[[#Headers],[BEGINNING BALANCE]])-1)),"")</f>
        <v/>
      </c>
      <c r="D141" s="101" t="str">
        <f>IF(tblLoan3[[#This Row],[PMT NO]]&lt;&gt;"",ScheduledPayment,"")</f>
        <v/>
      </c>
      <c r="E14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41" s="101" t="str">
        <f>IF(tblLoan3[[#This Row],[PMT NO]]&lt;&gt;"",IF(tblLoan3[[#This Row],[SCHEDULED PAYMENT]]+tblLoan3[[#This Row],[EXTRA PAYMENT]]&lt;=tblLoan3[[#This Row],[BEGINNING BALANCE]],tblLoan3[[#This Row],[SCHEDULED PAYMENT]]+tblLoan3[[#This Row],[EXTRA PAYMENT]],tblLoan3[[#This Row],[BEGINNING BALANCE]]),"")</f>
        <v/>
      </c>
      <c r="G141" s="101" t="str">
        <f>IF(tblLoan3[[#This Row],[PMT NO]]&lt;&gt;"",tblLoan3[[#This Row],[TOTAL PAYMENT]]-tblLoan3[[#This Row],[INTEREST]],"")</f>
        <v/>
      </c>
      <c r="H141" s="101" t="str">
        <f>IF(tblLoan3[[#This Row],[PMT NO]]&lt;&gt;"",tblLoan3[[#This Row],[BEGINNING BALANCE]]*(InterestRate/PaymentsPerYear),"")</f>
        <v/>
      </c>
      <c r="I141" s="101" t="str">
        <f>IF(tblLoan3[[#This Row],[PMT NO]]&lt;&gt;"",IF(tblLoan3[[#This Row],[SCHEDULED PAYMENT]]+tblLoan3[[#This Row],[EXTRA PAYMENT]]&lt;=tblLoan3[[#This Row],[BEGINNING BALANCE]],tblLoan3[[#This Row],[BEGINNING BALANCE]]-tblLoan3[[#This Row],[PRINCIPAL]],0),"")</f>
        <v/>
      </c>
      <c r="J141" s="101" t="str">
        <f>IF(tblLoan3[[#This Row],[PMT NO]]&lt;&gt;"",SUM(INDEX(tblLoan3[INTEREST],1,1):tblLoan3[[#This Row],[INTEREST]]),"")</f>
        <v/>
      </c>
    </row>
    <row r="142" spans="1:10" x14ac:dyDescent="0.2">
      <c r="A142" s="97" t="str">
        <f>IF(LoanIsGood,IF(ROW()-ROW(tblLoan3[[#Headers],[PMT NO]])&gt;ScheduledNumberOfPayments,"",ROW()-ROW(tblLoan3[[#Headers],[PMT NO]])),"")</f>
        <v/>
      </c>
      <c r="B142" s="98" t="str">
        <f>IF(tblLoan3[[#This Row],[PMT NO]]&lt;&gt;"",EOMONTH(LoanStartDate,ROW(tblLoan3[[#This Row],[PMT NO]])-ROW(tblLoan3[[#Headers],[PMT NO]])-2)+DAY(LoanStartDate),"")</f>
        <v/>
      </c>
      <c r="C142" s="101" t="str">
        <f>IF(tblLoan3[[#This Row],[PMT NO]]&lt;&gt;"",IF(ROW()-ROW(tblLoan3[[#Headers],[BEGINNING BALANCE]])=1,LoanAmount,INDEX(tblLoan3[ENDING BALANCE],ROW()-ROW(tblLoan3[[#Headers],[BEGINNING BALANCE]])-1)),"")</f>
        <v/>
      </c>
      <c r="D142" s="101" t="str">
        <f>IF(tblLoan3[[#This Row],[PMT NO]]&lt;&gt;"",ScheduledPayment,"")</f>
        <v/>
      </c>
      <c r="E14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42" s="101" t="str">
        <f>IF(tblLoan3[[#This Row],[PMT NO]]&lt;&gt;"",IF(tblLoan3[[#This Row],[SCHEDULED PAYMENT]]+tblLoan3[[#This Row],[EXTRA PAYMENT]]&lt;=tblLoan3[[#This Row],[BEGINNING BALANCE]],tblLoan3[[#This Row],[SCHEDULED PAYMENT]]+tblLoan3[[#This Row],[EXTRA PAYMENT]],tblLoan3[[#This Row],[BEGINNING BALANCE]]),"")</f>
        <v/>
      </c>
      <c r="G142" s="101" t="str">
        <f>IF(tblLoan3[[#This Row],[PMT NO]]&lt;&gt;"",tblLoan3[[#This Row],[TOTAL PAYMENT]]-tblLoan3[[#This Row],[INTEREST]],"")</f>
        <v/>
      </c>
      <c r="H142" s="101" t="str">
        <f>IF(tblLoan3[[#This Row],[PMT NO]]&lt;&gt;"",tblLoan3[[#This Row],[BEGINNING BALANCE]]*(InterestRate/PaymentsPerYear),"")</f>
        <v/>
      </c>
      <c r="I142" s="101" t="str">
        <f>IF(tblLoan3[[#This Row],[PMT NO]]&lt;&gt;"",IF(tblLoan3[[#This Row],[SCHEDULED PAYMENT]]+tblLoan3[[#This Row],[EXTRA PAYMENT]]&lt;=tblLoan3[[#This Row],[BEGINNING BALANCE]],tblLoan3[[#This Row],[BEGINNING BALANCE]]-tblLoan3[[#This Row],[PRINCIPAL]],0),"")</f>
        <v/>
      </c>
      <c r="J142" s="101" t="str">
        <f>IF(tblLoan3[[#This Row],[PMT NO]]&lt;&gt;"",SUM(INDEX(tblLoan3[INTEREST],1,1):tblLoan3[[#This Row],[INTEREST]]),"")</f>
        <v/>
      </c>
    </row>
    <row r="143" spans="1:10" x14ac:dyDescent="0.2">
      <c r="A143" s="97" t="str">
        <f>IF(LoanIsGood,IF(ROW()-ROW(tblLoan3[[#Headers],[PMT NO]])&gt;ScheduledNumberOfPayments,"",ROW()-ROW(tblLoan3[[#Headers],[PMT NO]])),"")</f>
        <v/>
      </c>
      <c r="B143" s="98" t="str">
        <f>IF(tblLoan3[[#This Row],[PMT NO]]&lt;&gt;"",EOMONTH(LoanStartDate,ROW(tblLoan3[[#This Row],[PMT NO]])-ROW(tblLoan3[[#Headers],[PMT NO]])-2)+DAY(LoanStartDate),"")</f>
        <v/>
      </c>
      <c r="C143" s="101" t="str">
        <f>IF(tblLoan3[[#This Row],[PMT NO]]&lt;&gt;"",IF(ROW()-ROW(tblLoan3[[#Headers],[BEGINNING BALANCE]])=1,LoanAmount,INDEX(tblLoan3[ENDING BALANCE],ROW()-ROW(tblLoan3[[#Headers],[BEGINNING BALANCE]])-1)),"")</f>
        <v/>
      </c>
      <c r="D143" s="101" t="str">
        <f>IF(tblLoan3[[#This Row],[PMT NO]]&lt;&gt;"",ScheduledPayment,"")</f>
        <v/>
      </c>
      <c r="E14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43" s="101" t="str">
        <f>IF(tblLoan3[[#This Row],[PMT NO]]&lt;&gt;"",IF(tblLoan3[[#This Row],[SCHEDULED PAYMENT]]+tblLoan3[[#This Row],[EXTRA PAYMENT]]&lt;=tblLoan3[[#This Row],[BEGINNING BALANCE]],tblLoan3[[#This Row],[SCHEDULED PAYMENT]]+tblLoan3[[#This Row],[EXTRA PAYMENT]],tblLoan3[[#This Row],[BEGINNING BALANCE]]),"")</f>
        <v/>
      </c>
      <c r="G143" s="101" t="str">
        <f>IF(tblLoan3[[#This Row],[PMT NO]]&lt;&gt;"",tblLoan3[[#This Row],[TOTAL PAYMENT]]-tblLoan3[[#This Row],[INTEREST]],"")</f>
        <v/>
      </c>
      <c r="H143" s="101" t="str">
        <f>IF(tblLoan3[[#This Row],[PMT NO]]&lt;&gt;"",tblLoan3[[#This Row],[BEGINNING BALANCE]]*(InterestRate/PaymentsPerYear),"")</f>
        <v/>
      </c>
      <c r="I143" s="101" t="str">
        <f>IF(tblLoan3[[#This Row],[PMT NO]]&lt;&gt;"",IF(tblLoan3[[#This Row],[SCHEDULED PAYMENT]]+tblLoan3[[#This Row],[EXTRA PAYMENT]]&lt;=tblLoan3[[#This Row],[BEGINNING BALANCE]],tblLoan3[[#This Row],[BEGINNING BALANCE]]-tblLoan3[[#This Row],[PRINCIPAL]],0),"")</f>
        <v/>
      </c>
      <c r="J143" s="101" t="str">
        <f>IF(tblLoan3[[#This Row],[PMT NO]]&lt;&gt;"",SUM(INDEX(tblLoan3[INTEREST],1,1):tblLoan3[[#This Row],[INTEREST]]),"")</f>
        <v/>
      </c>
    </row>
    <row r="144" spans="1:10" x14ac:dyDescent="0.2">
      <c r="A144" s="97" t="str">
        <f>IF(LoanIsGood,IF(ROW()-ROW(tblLoan3[[#Headers],[PMT NO]])&gt;ScheduledNumberOfPayments,"",ROW()-ROW(tblLoan3[[#Headers],[PMT NO]])),"")</f>
        <v/>
      </c>
      <c r="B144" s="98" t="str">
        <f>IF(tblLoan3[[#This Row],[PMT NO]]&lt;&gt;"",EOMONTH(LoanStartDate,ROW(tblLoan3[[#This Row],[PMT NO]])-ROW(tblLoan3[[#Headers],[PMT NO]])-2)+DAY(LoanStartDate),"")</f>
        <v/>
      </c>
      <c r="C144" s="101" t="str">
        <f>IF(tblLoan3[[#This Row],[PMT NO]]&lt;&gt;"",IF(ROW()-ROW(tblLoan3[[#Headers],[BEGINNING BALANCE]])=1,LoanAmount,INDEX(tblLoan3[ENDING BALANCE],ROW()-ROW(tblLoan3[[#Headers],[BEGINNING BALANCE]])-1)),"")</f>
        <v/>
      </c>
      <c r="D144" s="101" t="str">
        <f>IF(tblLoan3[[#This Row],[PMT NO]]&lt;&gt;"",ScheduledPayment,"")</f>
        <v/>
      </c>
      <c r="E14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44" s="101" t="str">
        <f>IF(tblLoan3[[#This Row],[PMT NO]]&lt;&gt;"",IF(tblLoan3[[#This Row],[SCHEDULED PAYMENT]]+tblLoan3[[#This Row],[EXTRA PAYMENT]]&lt;=tblLoan3[[#This Row],[BEGINNING BALANCE]],tblLoan3[[#This Row],[SCHEDULED PAYMENT]]+tblLoan3[[#This Row],[EXTRA PAYMENT]],tblLoan3[[#This Row],[BEGINNING BALANCE]]),"")</f>
        <v/>
      </c>
      <c r="G144" s="101" t="str">
        <f>IF(tblLoan3[[#This Row],[PMT NO]]&lt;&gt;"",tblLoan3[[#This Row],[TOTAL PAYMENT]]-tblLoan3[[#This Row],[INTEREST]],"")</f>
        <v/>
      </c>
      <c r="H144" s="101" t="str">
        <f>IF(tblLoan3[[#This Row],[PMT NO]]&lt;&gt;"",tblLoan3[[#This Row],[BEGINNING BALANCE]]*(InterestRate/PaymentsPerYear),"")</f>
        <v/>
      </c>
      <c r="I144" s="101" t="str">
        <f>IF(tblLoan3[[#This Row],[PMT NO]]&lt;&gt;"",IF(tblLoan3[[#This Row],[SCHEDULED PAYMENT]]+tblLoan3[[#This Row],[EXTRA PAYMENT]]&lt;=tblLoan3[[#This Row],[BEGINNING BALANCE]],tblLoan3[[#This Row],[BEGINNING BALANCE]]-tblLoan3[[#This Row],[PRINCIPAL]],0),"")</f>
        <v/>
      </c>
      <c r="J144" s="101" t="str">
        <f>IF(tblLoan3[[#This Row],[PMT NO]]&lt;&gt;"",SUM(INDEX(tblLoan3[INTEREST],1,1):tblLoan3[[#This Row],[INTEREST]]),"")</f>
        <v/>
      </c>
    </row>
    <row r="145" spans="1:10" x14ac:dyDescent="0.2">
      <c r="A145" s="97" t="str">
        <f>IF(LoanIsGood,IF(ROW()-ROW(tblLoan3[[#Headers],[PMT NO]])&gt;ScheduledNumberOfPayments,"",ROW()-ROW(tblLoan3[[#Headers],[PMT NO]])),"")</f>
        <v/>
      </c>
      <c r="B145" s="98" t="str">
        <f>IF(tblLoan3[[#This Row],[PMT NO]]&lt;&gt;"",EOMONTH(LoanStartDate,ROW(tblLoan3[[#This Row],[PMT NO]])-ROW(tblLoan3[[#Headers],[PMT NO]])-2)+DAY(LoanStartDate),"")</f>
        <v/>
      </c>
      <c r="C145" s="101" t="str">
        <f>IF(tblLoan3[[#This Row],[PMT NO]]&lt;&gt;"",IF(ROW()-ROW(tblLoan3[[#Headers],[BEGINNING BALANCE]])=1,LoanAmount,INDEX(tblLoan3[ENDING BALANCE],ROW()-ROW(tblLoan3[[#Headers],[BEGINNING BALANCE]])-1)),"")</f>
        <v/>
      </c>
      <c r="D145" s="101" t="str">
        <f>IF(tblLoan3[[#This Row],[PMT NO]]&lt;&gt;"",ScheduledPayment,"")</f>
        <v/>
      </c>
      <c r="E14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45" s="101" t="str">
        <f>IF(tblLoan3[[#This Row],[PMT NO]]&lt;&gt;"",IF(tblLoan3[[#This Row],[SCHEDULED PAYMENT]]+tblLoan3[[#This Row],[EXTRA PAYMENT]]&lt;=tblLoan3[[#This Row],[BEGINNING BALANCE]],tblLoan3[[#This Row],[SCHEDULED PAYMENT]]+tblLoan3[[#This Row],[EXTRA PAYMENT]],tblLoan3[[#This Row],[BEGINNING BALANCE]]),"")</f>
        <v/>
      </c>
      <c r="G145" s="101" t="str">
        <f>IF(tblLoan3[[#This Row],[PMT NO]]&lt;&gt;"",tblLoan3[[#This Row],[TOTAL PAYMENT]]-tblLoan3[[#This Row],[INTEREST]],"")</f>
        <v/>
      </c>
      <c r="H145" s="101" t="str">
        <f>IF(tblLoan3[[#This Row],[PMT NO]]&lt;&gt;"",tblLoan3[[#This Row],[BEGINNING BALANCE]]*(InterestRate/PaymentsPerYear),"")</f>
        <v/>
      </c>
      <c r="I145" s="101" t="str">
        <f>IF(tblLoan3[[#This Row],[PMT NO]]&lt;&gt;"",IF(tblLoan3[[#This Row],[SCHEDULED PAYMENT]]+tblLoan3[[#This Row],[EXTRA PAYMENT]]&lt;=tblLoan3[[#This Row],[BEGINNING BALANCE]],tblLoan3[[#This Row],[BEGINNING BALANCE]]-tblLoan3[[#This Row],[PRINCIPAL]],0),"")</f>
        <v/>
      </c>
      <c r="J145" s="101" t="str">
        <f>IF(tblLoan3[[#This Row],[PMT NO]]&lt;&gt;"",SUM(INDEX(tblLoan3[INTEREST],1,1):tblLoan3[[#This Row],[INTEREST]]),"")</f>
        <v/>
      </c>
    </row>
    <row r="146" spans="1:10" x14ac:dyDescent="0.2">
      <c r="A146" s="97" t="str">
        <f>IF(LoanIsGood,IF(ROW()-ROW(tblLoan3[[#Headers],[PMT NO]])&gt;ScheduledNumberOfPayments,"",ROW()-ROW(tblLoan3[[#Headers],[PMT NO]])),"")</f>
        <v/>
      </c>
      <c r="B146" s="98" t="str">
        <f>IF(tblLoan3[[#This Row],[PMT NO]]&lt;&gt;"",EOMONTH(LoanStartDate,ROW(tblLoan3[[#This Row],[PMT NO]])-ROW(tblLoan3[[#Headers],[PMT NO]])-2)+DAY(LoanStartDate),"")</f>
        <v/>
      </c>
      <c r="C146" s="101" t="str">
        <f>IF(tblLoan3[[#This Row],[PMT NO]]&lt;&gt;"",IF(ROW()-ROW(tblLoan3[[#Headers],[BEGINNING BALANCE]])=1,LoanAmount,INDEX(tblLoan3[ENDING BALANCE],ROW()-ROW(tblLoan3[[#Headers],[BEGINNING BALANCE]])-1)),"")</f>
        <v/>
      </c>
      <c r="D146" s="101" t="str">
        <f>IF(tblLoan3[[#This Row],[PMT NO]]&lt;&gt;"",ScheduledPayment,"")</f>
        <v/>
      </c>
      <c r="E14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46" s="101" t="str">
        <f>IF(tblLoan3[[#This Row],[PMT NO]]&lt;&gt;"",IF(tblLoan3[[#This Row],[SCHEDULED PAYMENT]]+tblLoan3[[#This Row],[EXTRA PAYMENT]]&lt;=tblLoan3[[#This Row],[BEGINNING BALANCE]],tblLoan3[[#This Row],[SCHEDULED PAYMENT]]+tblLoan3[[#This Row],[EXTRA PAYMENT]],tblLoan3[[#This Row],[BEGINNING BALANCE]]),"")</f>
        <v/>
      </c>
      <c r="G146" s="101" t="str">
        <f>IF(tblLoan3[[#This Row],[PMT NO]]&lt;&gt;"",tblLoan3[[#This Row],[TOTAL PAYMENT]]-tblLoan3[[#This Row],[INTEREST]],"")</f>
        <v/>
      </c>
      <c r="H146" s="101" t="str">
        <f>IF(tblLoan3[[#This Row],[PMT NO]]&lt;&gt;"",tblLoan3[[#This Row],[BEGINNING BALANCE]]*(InterestRate/PaymentsPerYear),"")</f>
        <v/>
      </c>
      <c r="I146" s="101" t="str">
        <f>IF(tblLoan3[[#This Row],[PMT NO]]&lt;&gt;"",IF(tblLoan3[[#This Row],[SCHEDULED PAYMENT]]+tblLoan3[[#This Row],[EXTRA PAYMENT]]&lt;=tblLoan3[[#This Row],[BEGINNING BALANCE]],tblLoan3[[#This Row],[BEGINNING BALANCE]]-tblLoan3[[#This Row],[PRINCIPAL]],0),"")</f>
        <v/>
      </c>
      <c r="J146" s="101" t="str">
        <f>IF(tblLoan3[[#This Row],[PMT NO]]&lt;&gt;"",SUM(INDEX(tblLoan3[INTEREST],1,1):tblLoan3[[#This Row],[INTEREST]]),"")</f>
        <v/>
      </c>
    </row>
    <row r="147" spans="1:10" x14ac:dyDescent="0.2">
      <c r="A147" s="97" t="str">
        <f>IF(LoanIsGood,IF(ROW()-ROW(tblLoan3[[#Headers],[PMT NO]])&gt;ScheduledNumberOfPayments,"",ROW()-ROW(tblLoan3[[#Headers],[PMT NO]])),"")</f>
        <v/>
      </c>
      <c r="B147" s="98" t="str">
        <f>IF(tblLoan3[[#This Row],[PMT NO]]&lt;&gt;"",EOMONTH(LoanStartDate,ROW(tblLoan3[[#This Row],[PMT NO]])-ROW(tblLoan3[[#Headers],[PMT NO]])-2)+DAY(LoanStartDate),"")</f>
        <v/>
      </c>
      <c r="C147" s="101" t="str">
        <f>IF(tblLoan3[[#This Row],[PMT NO]]&lt;&gt;"",IF(ROW()-ROW(tblLoan3[[#Headers],[BEGINNING BALANCE]])=1,LoanAmount,INDEX(tblLoan3[ENDING BALANCE],ROW()-ROW(tblLoan3[[#Headers],[BEGINNING BALANCE]])-1)),"")</f>
        <v/>
      </c>
      <c r="D147" s="101" t="str">
        <f>IF(tblLoan3[[#This Row],[PMT NO]]&lt;&gt;"",ScheduledPayment,"")</f>
        <v/>
      </c>
      <c r="E14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47" s="101" t="str">
        <f>IF(tblLoan3[[#This Row],[PMT NO]]&lt;&gt;"",IF(tblLoan3[[#This Row],[SCHEDULED PAYMENT]]+tblLoan3[[#This Row],[EXTRA PAYMENT]]&lt;=tblLoan3[[#This Row],[BEGINNING BALANCE]],tblLoan3[[#This Row],[SCHEDULED PAYMENT]]+tblLoan3[[#This Row],[EXTRA PAYMENT]],tblLoan3[[#This Row],[BEGINNING BALANCE]]),"")</f>
        <v/>
      </c>
      <c r="G147" s="101" t="str">
        <f>IF(tblLoan3[[#This Row],[PMT NO]]&lt;&gt;"",tblLoan3[[#This Row],[TOTAL PAYMENT]]-tblLoan3[[#This Row],[INTEREST]],"")</f>
        <v/>
      </c>
      <c r="H147" s="101" t="str">
        <f>IF(tblLoan3[[#This Row],[PMT NO]]&lt;&gt;"",tblLoan3[[#This Row],[BEGINNING BALANCE]]*(InterestRate/PaymentsPerYear),"")</f>
        <v/>
      </c>
      <c r="I147" s="101" t="str">
        <f>IF(tblLoan3[[#This Row],[PMT NO]]&lt;&gt;"",IF(tblLoan3[[#This Row],[SCHEDULED PAYMENT]]+tblLoan3[[#This Row],[EXTRA PAYMENT]]&lt;=tblLoan3[[#This Row],[BEGINNING BALANCE]],tblLoan3[[#This Row],[BEGINNING BALANCE]]-tblLoan3[[#This Row],[PRINCIPAL]],0),"")</f>
        <v/>
      </c>
      <c r="J147" s="101" t="str">
        <f>IF(tblLoan3[[#This Row],[PMT NO]]&lt;&gt;"",SUM(INDEX(tblLoan3[INTEREST],1,1):tblLoan3[[#This Row],[INTEREST]]),"")</f>
        <v/>
      </c>
    </row>
    <row r="148" spans="1:10" x14ac:dyDescent="0.2">
      <c r="A148" s="97" t="str">
        <f>IF(LoanIsGood,IF(ROW()-ROW(tblLoan3[[#Headers],[PMT NO]])&gt;ScheduledNumberOfPayments,"",ROW()-ROW(tblLoan3[[#Headers],[PMT NO]])),"")</f>
        <v/>
      </c>
      <c r="B148" s="98" t="str">
        <f>IF(tblLoan3[[#This Row],[PMT NO]]&lt;&gt;"",EOMONTH(LoanStartDate,ROW(tblLoan3[[#This Row],[PMT NO]])-ROW(tblLoan3[[#Headers],[PMT NO]])-2)+DAY(LoanStartDate),"")</f>
        <v/>
      </c>
      <c r="C148" s="101" t="str">
        <f>IF(tblLoan3[[#This Row],[PMT NO]]&lt;&gt;"",IF(ROW()-ROW(tblLoan3[[#Headers],[BEGINNING BALANCE]])=1,LoanAmount,INDEX(tblLoan3[ENDING BALANCE],ROW()-ROW(tblLoan3[[#Headers],[BEGINNING BALANCE]])-1)),"")</f>
        <v/>
      </c>
      <c r="D148" s="101" t="str">
        <f>IF(tblLoan3[[#This Row],[PMT NO]]&lt;&gt;"",ScheduledPayment,"")</f>
        <v/>
      </c>
      <c r="E14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48" s="101" t="str">
        <f>IF(tblLoan3[[#This Row],[PMT NO]]&lt;&gt;"",IF(tblLoan3[[#This Row],[SCHEDULED PAYMENT]]+tblLoan3[[#This Row],[EXTRA PAYMENT]]&lt;=tblLoan3[[#This Row],[BEGINNING BALANCE]],tblLoan3[[#This Row],[SCHEDULED PAYMENT]]+tblLoan3[[#This Row],[EXTRA PAYMENT]],tblLoan3[[#This Row],[BEGINNING BALANCE]]),"")</f>
        <v/>
      </c>
      <c r="G148" s="101" t="str">
        <f>IF(tblLoan3[[#This Row],[PMT NO]]&lt;&gt;"",tblLoan3[[#This Row],[TOTAL PAYMENT]]-tblLoan3[[#This Row],[INTEREST]],"")</f>
        <v/>
      </c>
      <c r="H148" s="101" t="str">
        <f>IF(tblLoan3[[#This Row],[PMT NO]]&lt;&gt;"",tblLoan3[[#This Row],[BEGINNING BALANCE]]*(InterestRate/PaymentsPerYear),"")</f>
        <v/>
      </c>
      <c r="I148" s="101" t="str">
        <f>IF(tblLoan3[[#This Row],[PMT NO]]&lt;&gt;"",IF(tblLoan3[[#This Row],[SCHEDULED PAYMENT]]+tblLoan3[[#This Row],[EXTRA PAYMENT]]&lt;=tblLoan3[[#This Row],[BEGINNING BALANCE]],tblLoan3[[#This Row],[BEGINNING BALANCE]]-tblLoan3[[#This Row],[PRINCIPAL]],0),"")</f>
        <v/>
      </c>
      <c r="J148" s="101" t="str">
        <f>IF(tblLoan3[[#This Row],[PMT NO]]&lt;&gt;"",SUM(INDEX(tblLoan3[INTEREST],1,1):tblLoan3[[#This Row],[INTEREST]]),"")</f>
        <v/>
      </c>
    </row>
    <row r="149" spans="1:10" x14ac:dyDescent="0.2">
      <c r="A149" s="97" t="str">
        <f>IF(LoanIsGood,IF(ROW()-ROW(tblLoan3[[#Headers],[PMT NO]])&gt;ScheduledNumberOfPayments,"",ROW()-ROW(tblLoan3[[#Headers],[PMT NO]])),"")</f>
        <v/>
      </c>
      <c r="B149" s="98" t="str">
        <f>IF(tblLoan3[[#This Row],[PMT NO]]&lt;&gt;"",EOMONTH(LoanStartDate,ROW(tblLoan3[[#This Row],[PMT NO]])-ROW(tblLoan3[[#Headers],[PMT NO]])-2)+DAY(LoanStartDate),"")</f>
        <v/>
      </c>
      <c r="C149" s="101" t="str">
        <f>IF(tblLoan3[[#This Row],[PMT NO]]&lt;&gt;"",IF(ROW()-ROW(tblLoan3[[#Headers],[BEGINNING BALANCE]])=1,LoanAmount,INDEX(tblLoan3[ENDING BALANCE],ROW()-ROW(tblLoan3[[#Headers],[BEGINNING BALANCE]])-1)),"")</f>
        <v/>
      </c>
      <c r="D149" s="101" t="str">
        <f>IF(tblLoan3[[#This Row],[PMT NO]]&lt;&gt;"",ScheduledPayment,"")</f>
        <v/>
      </c>
      <c r="E14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49" s="101" t="str">
        <f>IF(tblLoan3[[#This Row],[PMT NO]]&lt;&gt;"",IF(tblLoan3[[#This Row],[SCHEDULED PAYMENT]]+tblLoan3[[#This Row],[EXTRA PAYMENT]]&lt;=tblLoan3[[#This Row],[BEGINNING BALANCE]],tblLoan3[[#This Row],[SCHEDULED PAYMENT]]+tblLoan3[[#This Row],[EXTRA PAYMENT]],tblLoan3[[#This Row],[BEGINNING BALANCE]]),"")</f>
        <v/>
      </c>
      <c r="G149" s="101" t="str">
        <f>IF(tblLoan3[[#This Row],[PMT NO]]&lt;&gt;"",tblLoan3[[#This Row],[TOTAL PAYMENT]]-tblLoan3[[#This Row],[INTEREST]],"")</f>
        <v/>
      </c>
      <c r="H149" s="101" t="str">
        <f>IF(tblLoan3[[#This Row],[PMT NO]]&lt;&gt;"",tblLoan3[[#This Row],[BEGINNING BALANCE]]*(InterestRate/PaymentsPerYear),"")</f>
        <v/>
      </c>
      <c r="I149" s="101" t="str">
        <f>IF(tblLoan3[[#This Row],[PMT NO]]&lt;&gt;"",IF(tblLoan3[[#This Row],[SCHEDULED PAYMENT]]+tblLoan3[[#This Row],[EXTRA PAYMENT]]&lt;=tblLoan3[[#This Row],[BEGINNING BALANCE]],tblLoan3[[#This Row],[BEGINNING BALANCE]]-tblLoan3[[#This Row],[PRINCIPAL]],0),"")</f>
        <v/>
      </c>
      <c r="J149" s="101" t="str">
        <f>IF(tblLoan3[[#This Row],[PMT NO]]&lt;&gt;"",SUM(INDEX(tblLoan3[INTEREST],1,1):tblLoan3[[#This Row],[INTEREST]]),"")</f>
        <v/>
      </c>
    </row>
    <row r="150" spans="1:10" x14ac:dyDescent="0.2">
      <c r="A150" s="97" t="str">
        <f>IF(LoanIsGood,IF(ROW()-ROW(tblLoan3[[#Headers],[PMT NO]])&gt;ScheduledNumberOfPayments,"",ROW()-ROW(tblLoan3[[#Headers],[PMT NO]])),"")</f>
        <v/>
      </c>
      <c r="B150" s="98" t="str">
        <f>IF(tblLoan3[[#This Row],[PMT NO]]&lt;&gt;"",EOMONTH(LoanStartDate,ROW(tblLoan3[[#This Row],[PMT NO]])-ROW(tblLoan3[[#Headers],[PMT NO]])-2)+DAY(LoanStartDate),"")</f>
        <v/>
      </c>
      <c r="C150" s="101" t="str">
        <f>IF(tblLoan3[[#This Row],[PMT NO]]&lt;&gt;"",IF(ROW()-ROW(tblLoan3[[#Headers],[BEGINNING BALANCE]])=1,LoanAmount,INDEX(tblLoan3[ENDING BALANCE],ROW()-ROW(tblLoan3[[#Headers],[BEGINNING BALANCE]])-1)),"")</f>
        <v/>
      </c>
      <c r="D150" s="101" t="str">
        <f>IF(tblLoan3[[#This Row],[PMT NO]]&lt;&gt;"",ScheduledPayment,"")</f>
        <v/>
      </c>
      <c r="E15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50" s="101" t="str">
        <f>IF(tblLoan3[[#This Row],[PMT NO]]&lt;&gt;"",IF(tblLoan3[[#This Row],[SCHEDULED PAYMENT]]+tblLoan3[[#This Row],[EXTRA PAYMENT]]&lt;=tblLoan3[[#This Row],[BEGINNING BALANCE]],tblLoan3[[#This Row],[SCHEDULED PAYMENT]]+tblLoan3[[#This Row],[EXTRA PAYMENT]],tblLoan3[[#This Row],[BEGINNING BALANCE]]),"")</f>
        <v/>
      </c>
      <c r="G150" s="101" t="str">
        <f>IF(tblLoan3[[#This Row],[PMT NO]]&lt;&gt;"",tblLoan3[[#This Row],[TOTAL PAYMENT]]-tblLoan3[[#This Row],[INTEREST]],"")</f>
        <v/>
      </c>
      <c r="H150" s="101" t="str">
        <f>IF(tblLoan3[[#This Row],[PMT NO]]&lt;&gt;"",tblLoan3[[#This Row],[BEGINNING BALANCE]]*(InterestRate/PaymentsPerYear),"")</f>
        <v/>
      </c>
      <c r="I150" s="101" t="str">
        <f>IF(tblLoan3[[#This Row],[PMT NO]]&lt;&gt;"",IF(tblLoan3[[#This Row],[SCHEDULED PAYMENT]]+tblLoan3[[#This Row],[EXTRA PAYMENT]]&lt;=tblLoan3[[#This Row],[BEGINNING BALANCE]],tblLoan3[[#This Row],[BEGINNING BALANCE]]-tblLoan3[[#This Row],[PRINCIPAL]],0),"")</f>
        <v/>
      </c>
      <c r="J150" s="101" t="str">
        <f>IF(tblLoan3[[#This Row],[PMT NO]]&lt;&gt;"",SUM(INDEX(tblLoan3[INTEREST],1,1):tblLoan3[[#This Row],[INTEREST]]),"")</f>
        <v/>
      </c>
    </row>
    <row r="151" spans="1:10" x14ac:dyDescent="0.2">
      <c r="A151" s="97" t="str">
        <f>IF(LoanIsGood,IF(ROW()-ROW(tblLoan3[[#Headers],[PMT NO]])&gt;ScheduledNumberOfPayments,"",ROW()-ROW(tblLoan3[[#Headers],[PMT NO]])),"")</f>
        <v/>
      </c>
      <c r="B151" s="98" t="str">
        <f>IF(tblLoan3[[#This Row],[PMT NO]]&lt;&gt;"",EOMONTH(LoanStartDate,ROW(tblLoan3[[#This Row],[PMT NO]])-ROW(tblLoan3[[#Headers],[PMT NO]])-2)+DAY(LoanStartDate),"")</f>
        <v/>
      </c>
      <c r="C151" s="101" t="str">
        <f>IF(tblLoan3[[#This Row],[PMT NO]]&lt;&gt;"",IF(ROW()-ROW(tblLoan3[[#Headers],[BEGINNING BALANCE]])=1,LoanAmount,INDEX(tblLoan3[ENDING BALANCE],ROW()-ROW(tblLoan3[[#Headers],[BEGINNING BALANCE]])-1)),"")</f>
        <v/>
      </c>
      <c r="D151" s="101" t="str">
        <f>IF(tblLoan3[[#This Row],[PMT NO]]&lt;&gt;"",ScheduledPayment,"")</f>
        <v/>
      </c>
      <c r="E15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51" s="101" t="str">
        <f>IF(tblLoan3[[#This Row],[PMT NO]]&lt;&gt;"",IF(tblLoan3[[#This Row],[SCHEDULED PAYMENT]]+tblLoan3[[#This Row],[EXTRA PAYMENT]]&lt;=tblLoan3[[#This Row],[BEGINNING BALANCE]],tblLoan3[[#This Row],[SCHEDULED PAYMENT]]+tblLoan3[[#This Row],[EXTRA PAYMENT]],tblLoan3[[#This Row],[BEGINNING BALANCE]]),"")</f>
        <v/>
      </c>
      <c r="G151" s="101" t="str">
        <f>IF(tblLoan3[[#This Row],[PMT NO]]&lt;&gt;"",tblLoan3[[#This Row],[TOTAL PAYMENT]]-tblLoan3[[#This Row],[INTEREST]],"")</f>
        <v/>
      </c>
      <c r="H151" s="101" t="str">
        <f>IF(tblLoan3[[#This Row],[PMT NO]]&lt;&gt;"",tblLoan3[[#This Row],[BEGINNING BALANCE]]*(InterestRate/PaymentsPerYear),"")</f>
        <v/>
      </c>
      <c r="I151" s="101" t="str">
        <f>IF(tblLoan3[[#This Row],[PMT NO]]&lt;&gt;"",IF(tblLoan3[[#This Row],[SCHEDULED PAYMENT]]+tblLoan3[[#This Row],[EXTRA PAYMENT]]&lt;=tblLoan3[[#This Row],[BEGINNING BALANCE]],tblLoan3[[#This Row],[BEGINNING BALANCE]]-tblLoan3[[#This Row],[PRINCIPAL]],0),"")</f>
        <v/>
      </c>
      <c r="J151" s="101" t="str">
        <f>IF(tblLoan3[[#This Row],[PMT NO]]&lt;&gt;"",SUM(INDEX(tblLoan3[INTEREST],1,1):tblLoan3[[#This Row],[INTEREST]]),"")</f>
        <v/>
      </c>
    </row>
    <row r="152" spans="1:10" x14ac:dyDescent="0.2">
      <c r="A152" s="97" t="str">
        <f>IF(LoanIsGood,IF(ROW()-ROW(tblLoan3[[#Headers],[PMT NO]])&gt;ScheduledNumberOfPayments,"",ROW()-ROW(tblLoan3[[#Headers],[PMT NO]])),"")</f>
        <v/>
      </c>
      <c r="B152" s="98" t="str">
        <f>IF(tblLoan3[[#This Row],[PMT NO]]&lt;&gt;"",EOMONTH(LoanStartDate,ROW(tblLoan3[[#This Row],[PMT NO]])-ROW(tblLoan3[[#Headers],[PMT NO]])-2)+DAY(LoanStartDate),"")</f>
        <v/>
      </c>
      <c r="C152" s="101" t="str">
        <f>IF(tblLoan3[[#This Row],[PMT NO]]&lt;&gt;"",IF(ROW()-ROW(tblLoan3[[#Headers],[BEGINNING BALANCE]])=1,LoanAmount,INDEX(tblLoan3[ENDING BALANCE],ROW()-ROW(tblLoan3[[#Headers],[BEGINNING BALANCE]])-1)),"")</f>
        <v/>
      </c>
      <c r="D152" s="101" t="str">
        <f>IF(tblLoan3[[#This Row],[PMT NO]]&lt;&gt;"",ScheduledPayment,"")</f>
        <v/>
      </c>
      <c r="E15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52" s="101" t="str">
        <f>IF(tblLoan3[[#This Row],[PMT NO]]&lt;&gt;"",IF(tblLoan3[[#This Row],[SCHEDULED PAYMENT]]+tblLoan3[[#This Row],[EXTRA PAYMENT]]&lt;=tblLoan3[[#This Row],[BEGINNING BALANCE]],tblLoan3[[#This Row],[SCHEDULED PAYMENT]]+tblLoan3[[#This Row],[EXTRA PAYMENT]],tblLoan3[[#This Row],[BEGINNING BALANCE]]),"")</f>
        <v/>
      </c>
      <c r="G152" s="101" t="str">
        <f>IF(tblLoan3[[#This Row],[PMT NO]]&lt;&gt;"",tblLoan3[[#This Row],[TOTAL PAYMENT]]-tblLoan3[[#This Row],[INTEREST]],"")</f>
        <v/>
      </c>
      <c r="H152" s="101" t="str">
        <f>IF(tblLoan3[[#This Row],[PMT NO]]&lt;&gt;"",tblLoan3[[#This Row],[BEGINNING BALANCE]]*(InterestRate/PaymentsPerYear),"")</f>
        <v/>
      </c>
      <c r="I152" s="101" t="str">
        <f>IF(tblLoan3[[#This Row],[PMT NO]]&lt;&gt;"",IF(tblLoan3[[#This Row],[SCHEDULED PAYMENT]]+tblLoan3[[#This Row],[EXTRA PAYMENT]]&lt;=tblLoan3[[#This Row],[BEGINNING BALANCE]],tblLoan3[[#This Row],[BEGINNING BALANCE]]-tblLoan3[[#This Row],[PRINCIPAL]],0),"")</f>
        <v/>
      </c>
      <c r="J152" s="101" t="str">
        <f>IF(tblLoan3[[#This Row],[PMT NO]]&lt;&gt;"",SUM(INDEX(tblLoan3[INTEREST],1,1):tblLoan3[[#This Row],[INTEREST]]),"")</f>
        <v/>
      </c>
    </row>
    <row r="153" spans="1:10" x14ac:dyDescent="0.2">
      <c r="A153" s="97" t="str">
        <f>IF(LoanIsGood,IF(ROW()-ROW(tblLoan3[[#Headers],[PMT NO]])&gt;ScheduledNumberOfPayments,"",ROW()-ROW(tblLoan3[[#Headers],[PMT NO]])),"")</f>
        <v/>
      </c>
      <c r="B153" s="98" t="str">
        <f>IF(tblLoan3[[#This Row],[PMT NO]]&lt;&gt;"",EOMONTH(LoanStartDate,ROW(tblLoan3[[#This Row],[PMT NO]])-ROW(tblLoan3[[#Headers],[PMT NO]])-2)+DAY(LoanStartDate),"")</f>
        <v/>
      </c>
      <c r="C153" s="101" t="str">
        <f>IF(tblLoan3[[#This Row],[PMT NO]]&lt;&gt;"",IF(ROW()-ROW(tblLoan3[[#Headers],[BEGINNING BALANCE]])=1,LoanAmount,INDEX(tblLoan3[ENDING BALANCE],ROW()-ROW(tblLoan3[[#Headers],[BEGINNING BALANCE]])-1)),"")</f>
        <v/>
      </c>
      <c r="D153" s="101" t="str">
        <f>IF(tblLoan3[[#This Row],[PMT NO]]&lt;&gt;"",ScheduledPayment,"")</f>
        <v/>
      </c>
      <c r="E15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53" s="101" t="str">
        <f>IF(tblLoan3[[#This Row],[PMT NO]]&lt;&gt;"",IF(tblLoan3[[#This Row],[SCHEDULED PAYMENT]]+tblLoan3[[#This Row],[EXTRA PAYMENT]]&lt;=tblLoan3[[#This Row],[BEGINNING BALANCE]],tblLoan3[[#This Row],[SCHEDULED PAYMENT]]+tblLoan3[[#This Row],[EXTRA PAYMENT]],tblLoan3[[#This Row],[BEGINNING BALANCE]]),"")</f>
        <v/>
      </c>
      <c r="G153" s="101" t="str">
        <f>IF(tblLoan3[[#This Row],[PMT NO]]&lt;&gt;"",tblLoan3[[#This Row],[TOTAL PAYMENT]]-tblLoan3[[#This Row],[INTEREST]],"")</f>
        <v/>
      </c>
      <c r="H153" s="101" t="str">
        <f>IF(tblLoan3[[#This Row],[PMT NO]]&lt;&gt;"",tblLoan3[[#This Row],[BEGINNING BALANCE]]*(InterestRate/PaymentsPerYear),"")</f>
        <v/>
      </c>
      <c r="I153" s="101" t="str">
        <f>IF(tblLoan3[[#This Row],[PMT NO]]&lt;&gt;"",IF(tblLoan3[[#This Row],[SCHEDULED PAYMENT]]+tblLoan3[[#This Row],[EXTRA PAYMENT]]&lt;=tblLoan3[[#This Row],[BEGINNING BALANCE]],tblLoan3[[#This Row],[BEGINNING BALANCE]]-tblLoan3[[#This Row],[PRINCIPAL]],0),"")</f>
        <v/>
      </c>
      <c r="J153" s="101" t="str">
        <f>IF(tblLoan3[[#This Row],[PMT NO]]&lt;&gt;"",SUM(INDEX(tblLoan3[INTEREST],1,1):tblLoan3[[#This Row],[INTEREST]]),"")</f>
        <v/>
      </c>
    </row>
    <row r="154" spans="1:10" x14ac:dyDescent="0.2">
      <c r="A154" s="97" t="str">
        <f>IF(LoanIsGood,IF(ROW()-ROW(tblLoan3[[#Headers],[PMT NO]])&gt;ScheduledNumberOfPayments,"",ROW()-ROW(tblLoan3[[#Headers],[PMT NO]])),"")</f>
        <v/>
      </c>
      <c r="B154" s="98" t="str">
        <f>IF(tblLoan3[[#This Row],[PMT NO]]&lt;&gt;"",EOMONTH(LoanStartDate,ROW(tblLoan3[[#This Row],[PMT NO]])-ROW(tblLoan3[[#Headers],[PMT NO]])-2)+DAY(LoanStartDate),"")</f>
        <v/>
      </c>
      <c r="C154" s="101" t="str">
        <f>IF(tblLoan3[[#This Row],[PMT NO]]&lt;&gt;"",IF(ROW()-ROW(tblLoan3[[#Headers],[BEGINNING BALANCE]])=1,LoanAmount,INDEX(tblLoan3[ENDING BALANCE],ROW()-ROW(tblLoan3[[#Headers],[BEGINNING BALANCE]])-1)),"")</f>
        <v/>
      </c>
      <c r="D154" s="101" t="str">
        <f>IF(tblLoan3[[#This Row],[PMT NO]]&lt;&gt;"",ScheduledPayment,"")</f>
        <v/>
      </c>
      <c r="E15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54" s="101" t="str">
        <f>IF(tblLoan3[[#This Row],[PMT NO]]&lt;&gt;"",IF(tblLoan3[[#This Row],[SCHEDULED PAYMENT]]+tblLoan3[[#This Row],[EXTRA PAYMENT]]&lt;=tblLoan3[[#This Row],[BEGINNING BALANCE]],tblLoan3[[#This Row],[SCHEDULED PAYMENT]]+tblLoan3[[#This Row],[EXTRA PAYMENT]],tblLoan3[[#This Row],[BEGINNING BALANCE]]),"")</f>
        <v/>
      </c>
      <c r="G154" s="101" t="str">
        <f>IF(tblLoan3[[#This Row],[PMT NO]]&lt;&gt;"",tblLoan3[[#This Row],[TOTAL PAYMENT]]-tblLoan3[[#This Row],[INTEREST]],"")</f>
        <v/>
      </c>
      <c r="H154" s="101" t="str">
        <f>IF(tblLoan3[[#This Row],[PMT NO]]&lt;&gt;"",tblLoan3[[#This Row],[BEGINNING BALANCE]]*(InterestRate/PaymentsPerYear),"")</f>
        <v/>
      </c>
      <c r="I154" s="101" t="str">
        <f>IF(tblLoan3[[#This Row],[PMT NO]]&lt;&gt;"",IF(tblLoan3[[#This Row],[SCHEDULED PAYMENT]]+tblLoan3[[#This Row],[EXTRA PAYMENT]]&lt;=tblLoan3[[#This Row],[BEGINNING BALANCE]],tblLoan3[[#This Row],[BEGINNING BALANCE]]-tblLoan3[[#This Row],[PRINCIPAL]],0),"")</f>
        <v/>
      </c>
      <c r="J154" s="101" t="str">
        <f>IF(tblLoan3[[#This Row],[PMT NO]]&lt;&gt;"",SUM(INDEX(tblLoan3[INTEREST],1,1):tblLoan3[[#This Row],[INTEREST]]),"")</f>
        <v/>
      </c>
    </row>
    <row r="155" spans="1:10" x14ac:dyDescent="0.2">
      <c r="A155" s="97" t="str">
        <f>IF(LoanIsGood,IF(ROW()-ROW(tblLoan3[[#Headers],[PMT NO]])&gt;ScheduledNumberOfPayments,"",ROW()-ROW(tblLoan3[[#Headers],[PMT NO]])),"")</f>
        <v/>
      </c>
      <c r="B155" s="98" t="str">
        <f>IF(tblLoan3[[#This Row],[PMT NO]]&lt;&gt;"",EOMONTH(LoanStartDate,ROW(tblLoan3[[#This Row],[PMT NO]])-ROW(tblLoan3[[#Headers],[PMT NO]])-2)+DAY(LoanStartDate),"")</f>
        <v/>
      </c>
      <c r="C155" s="101" t="str">
        <f>IF(tblLoan3[[#This Row],[PMT NO]]&lt;&gt;"",IF(ROW()-ROW(tblLoan3[[#Headers],[BEGINNING BALANCE]])=1,LoanAmount,INDEX(tblLoan3[ENDING BALANCE],ROW()-ROW(tblLoan3[[#Headers],[BEGINNING BALANCE]])-1)),"")</f>
        <v/>
      </c>
      <c r="D155" s="101" t="str">
        <f>IF(tblLoan3[[#This Row],[PMT NO]]&lt;&gt;"",ScheduledPayment,"")</f>
        <v/>
      </c>
      <c r="E15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55" s="101" t="str">
        <f>IF(tblLoan3[[#This Row],[PMT NO]]&lt;&gt;"",IF(tblLoan3[[#This Row],[SCHEDULED PAYMENT]]+tblLoan3[[#This Row],[EXTRA PAYMENT]]&lt;=tblLoan3[[#This Row],[BEGINNING BALANCE]],tblLoan3[[#This Row],[SCHEDULED PAYMENT]]+tblLoan3[[#This Row],[EXTRA PAYMENT]],tblLoan3[[#This Row],[BEGINNING BALANCE]]),"")</f>
        <v/>
      </c>
      <c r="G155" s="101" t="str">
        <f>IF(tblLoan3[[#This Row],[PMT NO]]&lt;&gt;"",tblLoan3[[#This Row],[TOTAL PAYMENT]]-tblLoan3[[#This Row],[INTEREST]],"")</f>
        <v/>
      </c>
      <c r="H155" s="101" t="str">
        <f>IF(tblLoan3[[#This Row],[PMT NO]]&lt;&gt;"",tblLoan3[[#This Row],[BEGINNING BALANCE]]*(InterestRate/PaymentsPerYear),"")</f>
        <v/>
      </c>
      <c r="I155" s="101" t="str">
        <f>IF(tblLoan3[[#This Row],[PMT NO]]&lt;&gt;"",IF(tblLoan3[[#This Row],[SCHEDULED PAYMENT]]+tblLoan3[[#This Row],[EXTRA PAYMENT]]&lt;=tblLoan3[[#This Row],[BEGINNING BALANCE]],tblLoan3[[#This Row],[BEGINNING BALANCE]]-tblLoan3[[#This Row],[PRINCIPAL]],0),"")</f>
        <v/>
      </c>
      <c r="J155" s="101" t="str">
        <f>IF(tblLoan3[[#This Row],[PMT NO]]&lt;&gt;"",SUM(INDEX(tblLoan3[INTEREST],1,1):tblLoan3[[#This Row],[INTEREST]]),"")</f>
        <v/>
      </c>
    </row>
    <row r="156" spans="1:10" x14ac:dyDescent="0.2">
      <c r="A156" s="97" t="str">
        <f>IF(LoanIsGood,IF(ROW()-ROW(tblLoan3[[#Headers],[PMT NO]])&gt;ScheduledNumberOfPayments,"",ROW()-ROW(tblLoan3[[#Headers],[PMT NO]])),"")</f>
        <v/>
      </c>
      <c r="B156" s="98" t="str">
        <f>IF(tblLoan3[[#This Row],[PMT NO]]&lt;&gt;"",EOMONTH(LoanStartDate,ROW(tblLoan3[[#This Row],[PMT NO]])-ROW(tblLoan3[[#Headers],[PMT NO]])-2)+DAY(LoanStartDate),"")</f>
        <v/>
      </c>
      <c r="C156" s="101" t="str">
        <f>IF(tblLoan3[[#This Row],[PMT NO]]&lt;&gt;"",IF(ROW()-ROW(tblLoan3[[#Headers],[BEGINNING BALANCE]])=1,LoanAmount,INDEX(tblLoan3[ENDING BALANCE],ROW()-ROW(tblLoan3[[#Headers],[BEGINNING BALANCE]])-1)),"")</f>
        <v/>
      </c>
      <c r="D156" s="101" t="str">
        <f>IF(tblLoan3[[#This Row],[PMT NO]]&lt;&gt;"",ScheduledPayment,"")</f>
        <v/>
      </c>
      <c r="E15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56" s="101" t="str">
        <f>IF(tblLoan3[[#This Row],[PMT NO]]&lt;&gt;"",IF(tblLoan3[[#This Row],[SCHEDULED PAYMENT]]+tblLoan3[[#This Row],[EXTRA PAYMENT]]&lt;=tblLoan3[[#This Row],[BEGINNING BALANCE]],tblLoan3[[#This Row],[SCHEDULED PAYMENT]]+tblLoan3[[#This Row],[EXTRA PAYMENT]],tblLoan3[[#This Row],[BEGINNING BALANCE]]),"")</f>
        <v/>
      </c>
      <c r="G156" s="101" t="str">
        <f>IF(tblLoan3[[#This Row],[PMT NO]]&lt;&gt;"",tblLoan3[[#This Row],[TOTAL PAYMENT]]-tblLoan3[[#This Row],[INTEREST]],"")</f>
        <v/>
      </c>
      <c r="H156" s="101" t="str">
        <f>IF(tblLoan3[[#This Row],[PMT NO]]&lt;&gt;"",tblLoan3[[#This Row],[BEGINNING BALANCE]]*(InterestRate/PaymentsPerYear),"")</f>
        <v/>
      </c>
      <c r="I156" s="101" t="str">
        <f>IF(tblLoan3[[#This Row],[PMT NO]]&lt;&gt;"",IF(tblLoan3[[#This Row],[SCHEDULED PAYMENT]]+tblLoan3[[#This Row],[EXTRA PAYMENT]]&lt;=tblLoan3[[#This Row],[BEGINNING BALANCE]],tblLoan3[[#This Row],[BEGINNING BALANCE]]-tblLoan3[[#This Row],[PRINCIPAL]],0),"")</f>
        <v/>
      </c>
      <c r="J156" s="101" t="str">
        <f>IF(tblLoan3[[#This Row],[PMT NO]]&lt;&gt;"",SUM(INDEX(tblLoan3[INTEREST],1,1):tblLoan3[[#This Row],[INTEREST]]),"")</f>
        <v/>
      </c>
    </row>
    <row r="157" spans="1:10" x14ac:dyDescent="0.2">
      <c r="A157" s="97" t="str">
        <f>IF(LoanIsGood,IF(ROW()-ROW(tblLoan3[[#Headers],[PMT NO]])&gt;ScheduledNumberOfPayments,"",ROW()-ROW(tblLoan3[[#Headers],[PMT NO]])),"")</f>
        <v/>
      </c>
      <c r="B157" s="98" t="str">
        <f>IF(tblLoan3[[#This Row],[PMT NO]]&lt;&gt;"",EOMONTH(LoanStartDate,ROW(tblLoan3[[#This Row],[PMT NO]])-ROW(tblLoan3[[#Headers],[PMT NO]])-2)+DAY(LoanStartDate),"")</f>
        <v/>
      </c>
      <c r="C157" s="101" t="str">
        <f>IF(tblLoan3[[#This Row],[PMT NO]]&lt;&gt;"",IF(ROW()-ROW(tblLoan3[[#Headers],[BEGINNING BALANCE]])=1,LoanAmount,INDEX(tblLoan3[ENDING BALANCE],ROW()-ROW(tblLoan3[[#Headers],[BEGINNING BALANCE]])-1)),"")</f>
        <v/>
      </c>
      <c r="D157" s="101" t="str">
        <f>IF(tblLoan3[[#This Row],[PMT NO]]&lt;&gt;"",ScheduledPayment,"")</f>
        <v/>
      </c>
      <c r="E15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57" s="101" t="str">
        <f>IF(tblLoan3[[#This Row],[PMT NO]]&lt;&gt;"",IF(tblLoan3[[#This Row],[SCHEDULED PAYMENT]]+tblLoan3[[#This Row],[EXTRA PAYMENT]]&lt;=tblLoan3[[#This Row],[BEGINNING BALANCE]],tblLoan3[[#This Row],[SCHEDULED PAYMENT]]+tblLoan3[[#This Row],[EXTRA PAYMENT]],tblLoan3[[#This Row],[BEGINNING BALANCE]]),"")</f>
        <v/>
      </c>
      <c r="G157" s="101" t="str">
        <f>IF(tblLoan3[[#This Row],[PMT NO]]&lt;&gt;"",tblLoan3[[#This Row],[TOTAL PAYMENT]]-tblLoan3[[#This Row],[INTEREST]],"")</f>
        <v/>
      </c>
      <c r="H157" s="101" t="str">
        <f>IF(tblLoan3[[#This Row],[PMT NO]]&lt;&gt;"",tblLoan3[[#This Row],[BEGINNING BALANCE]]*(InterestRate/PaymentsPerYear),"")</f>
        <v/>
      </c>
      <c r="I157" s="101" t="str">
        <f>IF(tblLoan3[[#This Row],[PMT NO]]&lt;&gt;"",IF(tblLoan3[[#This Row],[SCHEDULED PAYMENT]]+tblLoan3[[#This Row],[EXTRA PAYMENT]]&lt;=tblLoan3[[#This Row],[BEGINNING BALANCE]],tblLoan3[[#This Row],[BEGINNING BALANCE]]-tblLoan3[[#This Row],[PRINCIPAL]],0),"")</f>
        <v/>
      </c>
      <c r="J157" s="101" t="str">
        <f>IF(tblLoan3[[#This Row],[PMT NO]]&lt;&gt;"",SUM(INDEX(tblLoan3[INTEREST],1,1):tblLoan3[[#This Row],[INTEREST]]),"")</f>
        <v/>
      </c>
    </row>
    <row r="158" spans="1:10" x14ac:dyDescent="0.2">
      <c r="A158" s="97" t="str">
        <f>IF(LoanIsGood,IF(ROW()-ROW(tblLoan3[[#Headers],[PMT NO]])&gt;ScheduledNumberOfPayments,"",ROW()-ROW(tblLoan3[[#Headers],[PMT NO]])),"")</f>
        <v/>
      </c>
      <c r="B158" s="98" t="str">
        <f>IF(tblLoan3[[#This Row],[PMT NO]]&lt;&gt;"",EOMONTH(LoanStartDate,ROW(tblLoan3[[#This Row],[PMT NO]])-ROW(tblLoan3[[#Headers],[PMT NO]])-2)+DAY(LoanStartDate),"")</f>
        <v/>
      </c>
      <c r="C158" s="101" t="str">
        <f>IF(tblLoan3[[#This Row],[PMT NO]]&lt;&gt;"",IF(ROW()-ROW(tblLoan3[[#Headers],[BEGINNING BALANCE]])=1,LoanAmount,INDEX(tblLoan3[ENDING BALANCE],ROW()-ROW(tblLoan3[[#Headers],[BEGINNING BALANCE]])-1)),"")</f>
        <v/>
      </c>
      <c r="D158" s="101" t="str">
        <f>IF(tblLoan3[[#This Row],[PMT NO]]&lt;&gt;"",ScheduledPayment,"")</f>
        <v/>
      </c>
      <c r="E15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58" s="101" t="str">
        <f>IF(tblLoan3[[#This Row],[PMT NO]]&lt;&gt;"",IF(tblLoan3[[#This Row],[SCHEDULED PAYMENT]]+tblLoan3[[#This Row],[EXTRA PAYMENT]]&lt;=tblLoan3[[#This Row],[BEGINNING BALANCE]],tblLoan3[[#This Row],[SCHEDULED PAYMENT]]+tblLoan3[[#This Row],[EXTRA PAYMENT]],tblLoan3[[#This Row],[BEGINNING BALANCE]]),"")</f>
        <v/>
      </c>
      <c r="G158" s="101" t="str">
        <f>IF(tblLoan3[[#This Row],[PMT NO]]&lt;&gt;"",tblLoan3[[#This Row],[TOTAL PAYMENT]]-tblLoan3[[#This Row],[INTEREST]],"")</f>
        <v/>
      </c>
      <c r="H158" s="101" t="str">
        <f>IF(tblLoan3[[#This Row],[PMT NO]]&lt;&gt;"",tblLoan3[[#This Row],[BEGINNING BALANCE]]*(InterestRate/PaymentsPerYear),"")</f>
        <v/>
      </c>
      <c r="I158" s="101" t="str">
        <f>IF(tblLoan3[[#This Row],[PMT NO]]&lt;&gt;"",IF(tblLoan3[[#This Row],[SCHEDULED PAYMENT]]+tblLoan3[[#This Row],[EXTRA PAYMENT]]&lt;=tblLoan3[[#This Row],[BEGINNING BALANCE]],tblLoan3[[#This Row],[BEGINNING BALANCE]]-tblLoan3[[#This Row],[PRINCIPAL]],0),"")</f>
        <v/>
      </c>
      <c r="J158" s="101" t="str">
        <f>IF(tblLoan3[[#This Row],[PMT NO]]&lt;&gt;"",SUM(INDEX(tblLoan3[INTEREST],1,1):tblLoan3[[#This Row],[INTEREST]]),"")</f>
        <v/>
      </c>
    </row>
    <row r="159" spans="1:10" x14ac:dyDescent="0.2">
      <c r="A159" s="97" t="str">
        <f>IF(LoanIsGood,IF(ROW()-ROW(tblLoan3[[#Headers],[PMT NO]])&gt;ScheduledNumberOfPayments,"",ROW()-ROW(tblLoan3[[#Headers],[PMT NO]])),"")</f>
        <v/>
      </c>
      <c r="B159" s="98" t="str">
        <f>IF(tblLoan3[[#This Row],[PMT NO]]&lt;&gt;"",EOMONTH(LoanStartDate,ROW(tblLoan3[[#This Row],[PMT NO]])-ROW(tblLoan3[[#Headers],[PMT NO]])-2)+DAY(LoanStartDate),"")</f>
        <v/>
      </c>
      <c r="C159" s="101" t="str">
        <f>IF(tblLoan3[[#This Row],[PMT NO]]&lt;&gt;"",IF(ROW()-ROW(tblLoan3[[#Headers],[BEGINNING BALANCE]])=1,LoanAmount,INDEX(tblLoan3[ENDING BALANCE],ROW()-ROW(tblLoan3[[#Headers],[BEGINNING BALANCE]])-1)),"")</f>
        <v/>
      </c>
      <c r="D159" s="101" t="str">
        <f>IF(tblLoan3[[#This Row],[PMT NO]]&lt;&gt;"",ScheduledPayment,"")</f>
        <v/>
      </c>
      <c r="E15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59" s="101" t="str">
        <f>IF(tblLoan3[[#This Row],[PMT NO]]&lt;&gt;"",IF(tblLoan3[[#This Row],[SCHEDULED PAYMENT]]+tblLoan3[[#This Row],[EXTRA PAYMENT]]&lt;=tblLoan3[[#This Row],[BEGINNING BALANCE]],tblLoan3[[#This Row],[SCHEDULED PAYMENT]]+tblLoan3[[#This Row],[EXTRA PAYMENT]],tblLoan3[[#This Row],[BEGINNING BALANCE]]),"")</f>
        <v/>
      </c>
      <c r="G159" s="101" t="str">
        <f>IF(tblLoan3[[#This Row],[PMT NO]]&lt;&gt;"",tblLoan3[[#This Row],[TOTAL PAYMENT]]-tblLoan3[[#This Row],[INTEREST]],"")</f>
        <v/>
      </c>
      <c r="H159" s="101" t="str">
        <f>IF(tblLoan3[[#This Row],[PMT NO]]&lt;&gt;"",tblLoan3[[#This Row],[BEGINNING BALANCE]]*(InterestRate/PaymentsPerYear),"")</f>
        <v/>
      </c>
      <c r="I159" s="101" t="str">
        <f>IF(tblLoan3[[#This Row],[PMT NO]]&lt;&gt;"",IF(tblLoan3[[#This Row],[SCHEDULED PAYMENT]]+tblLoan3[[#This Row],[EXTRA PAYMENT]]&lt;=tblLoan3[[#This Row],[BEGINNING BALANCE]],tblLoan3[[#This Row],[BEGINNING BALANCE]]-tblLoan3[[#This Row],[PRINCIPAL]],0),"")</f>
        <v/>
      </c>
      <c r="J159" s="101" t="str">
        <f>IF(tblLoan3[[#This Row],[PMT NO]]&lt;&gt;"",SUM(INDEX(tblLoan3[INTEREST],1,1):tblLoan3[[#This Row],[INTEREST]]),"")</f>
        <v/>
      </c>
    </row>
    <row r="160" spans="1:10" x14ac:dyDescent="0.2">
      <c r="A160" s="97" t="str">
        <f>IF(LoanIsGood,IF(ROW()-ROW(tblLoan3[[#Headers],[PMT NO]])&gt;ScheduledNumberOfPayments,"",ROW()-ROW(tblLoan3[[#Headers],[PMT NO]])),"")</f>
        <v/>
      </c>
      <c r="B160" s="98" t="str">
        <f>IF(tblLoan3[[#This Row],[PMT NO]]&lt;&gt;"",EOMONTH(LoanStartDate,ROW(tblLoan3[[#This Row],[PMT NO]])-ROW(tblLoan3[[#Headers],[PMT NO]])-2)+DAY(LoanStartDate),"")</f>
        <v/>
      </c>
      <c r="C160" s="101" t="str">
        <f>IF(tblLoan3[[#This Row],[PMT NO]]&lt;&gt;"",IF(ROW()-ROW(tblLoan3[[#Headers],[BEGINNING BALANCE]])=1,LoanAmount,INDEX(tblLoan3[ENDING BALANCE],ROW()-ROW(tblLoan3[[#Headers],[BEGINNING BALANCE]])-1)),"")</f>
        <v/>
      </c>
      <c r="D160" s="101" t="str">
        <f>IF(tblLoan3[[#This Row],[PMT NO]]&lt;&gt;"",ScheduledPayment,"")</f>
        <v/>
      </c>
      <c r="E16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60" s="101" t="str">
        <f>IF(tblLoan3[[#This Row],[PMT NO]]&lt;&gt;"",IF(tblLoan3[[#This Row],[SCHEDULED PAYMENT]]+tblLoan3[[#This Row],[EXTRA PAYMENT]]&lt;=tblLoan3[[#This Row],[BEGINNING BALANCE]],tblLoan3[[#This Row],[SCHEDULED PAYMENT]]+tblLoan3[[#This Row],[EXTRA PAYMENT]],tblLoan3[[#This Row],[BEGINNING BALANCE]]),"")</f>
        <v/>
      </c>
      <c r="G160" s="101" t="str">
        <f>IF(tblLoan3[[#This Row],[PMT NO]]&lt;&gt;"",tblLoan3[[#This Row],[TOTAL PAYMENT]]-tblLoan3[[#This Row],[INTEREST]],"")</f>
        <v/>
      </c>
      <c r="H160" s="101" t="str">
        <f>IF(tblLoan3[[#This Row],[PMT NO]]&lt;&gt;"",tblLoan3[[#This Row],[BEGINNING BALANCE]]*(InterestRate/PaymentsPerYear),"")</f>
        <v/>
      </c>
      <c r="I160" s="101" t="str">
        <f>IF(tblLoan3[[#This Row],[PMT NO]]&lt;&gt;"",IF(tblLoan3[[#This Row],[SCHEDULED PAYMENT]]+tblLoan3[[#This Row],[EXTRA PAYMENT]]&lt;=tblLoan3[[#This Row],[BEGINNING BALANCE]],tblLoan3[[#This Row],[BEGINNING BALANCE]]-tblLoan3[[#This Row],[PRINCIPAL]],0),"")</f>
        <v/>
      </c>
      <c r="J160" s="101" t="str">
        <f>IF(tblLoan3[[#This Row],[PMT NO]]&lt;&gt;"",SUM(INDEX(tblLoan3[INTEREST],1,1):tblLoan3[[#This Row],[INTEREST]]),"")</f>
        <v/>
      </c>
    </row>
    <row r="161" spans="1:10" x14ac:dyDescent="0.2">
      <c r="A161" s="97" t="str">
        <f>IF(LoanIsGood,IF(ROW()-ROW(tblLoan3[[#Headers],[PMT NO]])&gt;ScheduledNumberOfPayments,"",ROW()-ROW(tblLoan3[[#Headers],[PMT NO]])),"")</f>
        <v/>
      </c>
      <c r="B161" s="98" t="str">
        <f>IF(tblLoan3[[#This Row],[PMT NO]]&lt;&gt;"",EOMONTH(LoanStartDate,ROW(tblLoan3[[#This Row],[PMT NO]])-ROW(tblLoan3[[#Headers],[PMT NO]])-2)+DAY(LoanStartDate),"")</f>
        <v/>
      </c>
      <c r="C161" s="101" t="str">
        <f>IF(tblLoan3[[#This Row],[PMT NO]]&lt;&gt;"",IF(ROW()-ROW(tblLoan3[[#Headers],[BEGINNING BALANCE]])=1,LoanAmount,INDEX(tblLoan3[ENDING BALANCE],ROW()-ROW(tblLoan3[[#Headers],[BEGINNING BALANCE]])-1)),"")</f>
        <v/>
      </c>
      <c r="D161" s="101" t="str">
        <f>IF(tblLoan3[[#This Row],[PMT NO]]&lt;&gt;"",ScheduledPayment,"")</f>
        <v/>
      </c>
      <c r="E16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61" s="101" t="str">
        <f>IF(tblLoan3[[#This Row],[PMT NO]]&lt;&gt;"",IF(tblLoan3[[#This Row],[SCHEDULED PAYMENT]]+tblLoan3[[#This Row],[EXTRA PAYMENT]]&lt;=tblLoan3[[#This Row],[BEGINNING BALANCE]],tblLoan3[[#This Row],[SCHEDULED PAYMENT]]+tblLoan3[[#This Row],[EXTRA PAYMENT]],tblLoan3[[#This Row],[BEGINNING BALANCE]]),"")</f>
        <v/>
      </c>
      <c r="G161" s="101" t="str">
        <f>IF(tblLoan3[[#This Row],[PMT NO]]&lt;&gt;"",tblLoan3[[#This Row],[TOTAL PAYMENT]]-tblLoan3[[#This Row],[INTEREST]],"")</f>
        <v/>
      </c>
      <c r="H161" s="101" t="str">
        <f>IF(tblLoan3[[#This Row],[PMT NO]]&lt;&gt;"",tblLoan3[[#This Row],[BEGINNING BALANCE]]*(InterestRate/PaymentsPerYear),"")</f>
        <v/>
      </c>
      <c r="I161" s="101" t="str">
        <f>IF(tblLoan3[[#This Row],[PMT NO]]&lt;&gt;"",IF(tblLoan3[[#This Row],[SCHEDULED PAYMENT]]+tblLoan3[[#This Row],[EXTRA PAYMENT]]&lt;=tblLoan3[[#This Row],[BEGINNING BALANCE]],tblLoan3[[#This Row],[BEGINNING BALANCE]]-tblLoan3[[#This Row],[PRINCIPAL]],0),"")</f>
        <v/>
      </c>
      <c r="J161" s="101" t="str">
        <f>IF(tblLoan3[[#This Row],[PMT NO]]&lt;&gt;"",SUM(INDEX(tblLoan3[INTEREST],1,1):tblLoan3[[#This Row],[INTEREST]]),"")</f>
        <v/>
      </c>
    </row>
    <row r="162" spans="1:10" x14ac:dyDescent="0.2">
      <c r="A162" s="97" t="str">
        <f>IF(LoanIsGood,IF(ROW()-ROW(tblLoan3[[#Headers],[PMT NO]])&gt;ScheduledNumberOfPayments,"",ROW()-ROW(tblLoan3[[#Headers],[PMT NO]])),"")</f>
        <v/>
      </c>
      <c r="B162" s="98" t="str">
        <f>IF(tblLoan3[[#This Row],[PMT NO]]&lt;&gt;"",EOMONTH(LoanStartDate,ROW(tblLoan3[[#This Row],[PMT NO]])-ROW(tblLoan3[[#Headers],[PMT NO]])-2)+DAY(LoanStartDate),"")</f>
        <v/>
      </c>
      <c r="C162" s="101" t="str">
        <f>IF(tblLoan3[[#This Row],[PMT NO]]&lt;&gt;"",IF(ROW()-ROW(tblLoan3[[#Headers],[BEGINNING BALANCE]])=1,LoanAmount,INDEX(tblLoan3[ENDING BALANCE],ROW()-ROW(tblLoan3[[#Headers],[BEGINNING BALANCE]])-1)),"")</f>
        <v/>
      </c>
      <c r="D162" s="101" t="str">
        <f>IF(tblLoan3[[#This Row],[PMT NO]]&lt;&gt;"",ScheduledPayment,"")</f>
        <v/>
      </c>
      <c r="E16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62" s="101" t="str">
        <f>IF(tblLoan3[[#This Row],[PMT NO]]&lt;&gt;"",IF(tblLoan3[[#This Row],[SCHEDULED PAYMENT]]+tblLoan3[[#This Row],[EXTRA PAYMENT]]&lt;=tblLoan3[[#This Row],[BEGINNING BALANCE]],tblLoan3[[#This Row],[SCHEDULED PAYMENT]]+tblLoan3[[#This Row],[EXTRA PAYMENT]],tblLoan3[[#This Row],[BEGINNING BALANCE]]),"")</f>
        <v/>
      </c>
      <c r="G162" s="101" t="str">
        <f>IF(tblLoan3[[#This Row],[PMT NO]]&lt;&gt;"",tblLoan3[[#This Row],[TOTAL PAYMENT]]-tblLoan3[[#This Row],[INTEREST]],"")</f>
        <v/>
      </c>
      <c r="H162" s="101" t="str">
        <f>IF(tblLoan3[[#This Row],[PMT NO]]&lt;&gt;"",tblLoan3[[#This Row],[BEGINNING BALANCE]]*(InterestRate/PaymentsPerYear),"")</f>
        <v/>
      </c>
      <c r="I162" s="101" t="str">
        <f>IF(tblLoan3[[#This Row],[PMT NO]]&lt;&gt;"",IF(tblLoan3[[#This Row],[SCHEDULED PAYMENT]]+tblLoan3[[#This Row],[EXTRA PAYMENT]]&lt;=tblLoan3[[#This Row],[BEGINNING BALANCE]],tblLoan3[[#This Row],[BEGINNING BALANCE]]-tblLoan3[[#This Row],[PRINCIPAL]],0),"")</f>
        <v/>
      </c>
      <c r="J162" s="101" t="str">
        <f>IF(tblLoan3[[#This Row],[PMT NO]]&lt;&gt;"",SUM(INDEX(tblLoan3[INTEREST],1,1):tblLoan3[[#This Row],[INTEREST]]),"")</f>
        <v/>
      </c>
    </row>
    <row r="163" spans="1:10" x14ac:dyDescent="0.2">
      <c r="A163" s="97" t="str">
        <f>IF(LoanIsGood,IF(ROW()-ROW(tblLoan3[[#Headers],[PMT NO]])&gt;ScheduledNumberOfPayments,"",ROW()-ROW(tblLoan3[[#Headers],[PMT NO]])),"")</f>
        <v/>
      </c>
      <c r="B163" s="98" t="str">
        <f>IF(tblLoan3[[#This Row],[PMT NO]]&lt;&gt;"",EOMONTH(LoanStartDate,ROW(tblLoan3[[#This Row],[PMT NO]])-ROW(tblLoan3[[#Headers],[PMT NO]])-2)+DAY(LoanStartDate),"")</f>
        <v/>
      </c>
      <c r="C163" s="101" t="str">
        <f>IF(tblLoan3[[#This Row],[PMT NO]]&lt;&gt;"",IF(ROW()-ROW(tblLoan3[[#Headers],[BEGINNING BALANCE]])=1,LoanAmount,INDEX(tblLoan3[ENDING BALANCE],ROW()-ROW(tblLoan3[[#Headers],[BEGINNING BALANCE]])-1)),"")</f>
        <v/>
      </c>
      <c r="D163" s="101" t="str">
        <f>IF(tblLoan3[[#This Row],[PMT NO]]&lt;&gt;"",ScheduledPayment,"")</f>
        <v/>
      </c>
      <c r="E16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63" s="101" t="str">
        <f>IF(tblLoan3[[#This Row],[PMT NO]]&lt;&gt;"",IF(tblLoan3[[#This Row],[SCHEDULED PAYMENT]]+tblLoan3[[#This Row],[EXTRA PAYMENT]]&lt;=tblLoan3[[#This Row],[BEGINNING BALANCE]],tblLoan3[[#This Row],[SCHEDULED PAYMENT]]+tblLoan3[[#This Row],[EXTRA PAYMENT]],tblLoan3[[#This Row],[BEGINNING BALANCE]]),"")</f>
        <v/>
      </c>
      <c r="G163" s="101" t="str">
        <f>IF(tblLoan3[[#This Row],[PMT NO]]&lt;&gt;"",tblLoan3[[#This Row],[TOTAL PAYMENT]]-tblLoan3[[#This Row],[INTEREST]],"")</f>
        <v/>
      </c>
      <c r="H163" s="101" t="str">
        <f>IF(tblLoan3[[#This Row],[PMT NO]]&lt;&gt;"",tblLoan3[[#This Row],[BEGINNING BALANCE]]*(InterestRate/PaymentsPerYear),"")</f>
        <v/>
      </c>
      <c r="I163" s="101" t="str">
        <f>IF(tblLoan3[[#This Row],[PMT NO]]&lt;&gt;"",IF(tblLoan3[[#This Row],[SCHEDULED PAYMENT]]+tblLoan3[[#This Row],[EXTRA PAYMENT]]&lt;=tblLoan3[[#This Row],[BEGINNING BALANCE]],tblLoan3[[#This Row],[BEGINNING BALANCE]]-tblLoan3[[#This Row],[PRINCIPAL]],0),"")</f>
        <v/>
      </c>
      <c r="J163" s="101" t="str">
        <f>IF(tblLoan3[[#This Row],[PMT NO]]&lt;&gt;"",SUM(INDEX(tblLoan3[INTEREST],1,1):tblLoan3[[#This Row],[INTEREST]]),"")</f>
        <v/>
      </c>
    </row>
    <row r="164" spans="1:10" x14ac:dyDescent="0.2">
      <c r="A164" s="97" t="str">
        <f>IF(LoanIsGood,IF(ROW()-ROW(tblLoan3[[#Headers],[PMT NO]])&gt;ScheduledNumberOfPayments,"",ROW()-ROW(tblLoan3[[#Headers],[PMT NO]])),"")</f>
        <v/>
      </c>
      <c r="B164" s="98" t="str">
        <f>IF(tblLoan3[[#This Row],[PMT NO]]&lt;&gt;"",EOMONTH(LoanStartDate,ROW(tblLoan3[[#This Row],[PMT NO]])-ROW(tblLoan3[[#Headers],[PMT NO]])-2)+DAY(LoanStartDate),"")</f>
        <v/>
      </c>
      <c r="C164" s="101" t="str">
        <f>IF(tblLoan3[[#This Row],[PMT NO]]&lt;&gt;"",IF(ROW()-ROW(tblLoan3[[#Headers],[BEGINNING BALANCE]])=1,LoanAmount,INDEX(tblLoan3[ENDING BALANCE],ROW()-ROW(tblLoan3[[#Headers],[BEGINNING BALANCE]])-1)),"")</f>
        <v/>
      </c>
      <c r="D164" s="101" t="str">
        <f>IF(tblLoan3[[#This Row],[PMT NO]]&lt;&gt;"",ScheduledPayment,"")</f>
        <v/>
      </c>
      <c r="E16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64" s="101" t="str">
        <f>IF(tblLoan3[[#This Row],[PMT NO]]&lt;&gt;"",IF(tblLoan3[[#This Row],[SCHEDULED PAYMENT]]+tblLoan3[[#This Row],[EXTRA PAYMENT]]&lt;=tblLoan3[[#This Row],[BEGINNING BALANCE]],tblLoan3[[#This Row],[SCHEDULED PAYMENT]]+tblLoan3[[#This Row],[EXTRA PAYMENT]],tblLoan3[[#This Row],[BEGINNING BALANCE]]),"")</f>
        <v/>
      </c>
      <c r="G164" s="101" t="str">
        <f>IF(tblLoan3[[#This Row],[PMT NO]]&lt;&gt;"",tblLoan3[[#This Row],[TOTAL PAYMENT]]-tblLoan3[[#This Row],[INTEREST]],"")</f>
        <v/>
      </c>
      <c r="H164" s="101" t="str">
        <f>IF(tblLoan3[[#This Row],[PMT NO]]&lt;&gt;"",tblLoan3[[#This Row],[BEGINNING BALANCE]]*(InterestRate/PaymentsPerYear),"")</f>
        <v/>
      </c>
      <c r="I164" s="101" t="str">
        <f>IF(tblLoan3[[#This Row],[PMT NO]]&lt;&gt;"",IF(tblLoan3[[#This Row],[SCHEDULED PAYMENT]]+tblLoan3[[#This Row],[EXTRA PAYMENT]]&lt;=tblLoan3[[#This Row],[BEGINNING BALANCE]],tblLoan3[[#This Row],[BEGINNING BALANCE]]-tblLoan3[[#This Row],[PRINCIPAL]],0),"")</f>
        <v/>
      </c>
      <c r="J164" s="101" t="str">
        <f>IF(tblLoan3[[#This Row],[PMT NO]]&lt;&gt;"",SUM(INDEX(tblLoan3[INTEREST],1,1):tblLoan3[[#This Row],[INTEREST]]),"")</f>
        <v/>
      </c>
    </row>
    <row r="165" spans="1:10" x14ac:dyDescent="0.2">
      <c r="A165" s="97" t="str">
        <f>IF(LoanIsGood,IF(ROW()-ROW(tblLoan3[[#Headers],[PMT NO]])&gt;ScheduledNumberOfPayments,"",ROW()-ROW(tblLoan3[[#Headers],[PMT NO]])),"")</f>
        <v/>
      </c>
      <c r="B165" s="98" t="str">
        <f>IF(tblLoan3[[#This Row],[PMT NO]]&lt;&gt;"",EOMONTH(LoanStartDate,ROW(tblLoan3[[#This Row],[PMT NO]])-ROW(tblLoan3[[#Headers],[PMT NO]])-2)+DAY(LoanStartDate),"")</f>
        <v/>
      </c>
      <c r="C165" s="101" t="str">
        <f>IF(tblLoan3[[#This Row],[PMT NO]]&lt;&gt;"",IF(ROW()-ROW(tblLoan3[[#Headers],[BEGINNING BALANCE]])=1,LoanAmount,INDEX(tblLoan3[ENDING BALANCE],ROW()-ROW(tblLoan3[[#Headers],[BEGINNING BALANCE]])-1)),"")</f>
        <v/>
      </c>
      <c r="D165" s="101" t="str">
        <f>IF(tblLoan3[[#This Row],[PMT NO]]&lt;&gt;"",ScheduledPayment,"")</f>
        <v/>
      </c>
      <c r="E16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65" s="101" t="str">
        <f>IF(tblLoan3[[#This Row],[PMT NO]]&lt;&gt;"",IF(tblLoan3[[#This Row],[SCHEDULED PAYMENT]]+tblLoan3[[#This Row],[EXTRA PAYMENT]]&lt;=tblLoan3[[#This Row],[BEGINNING BALANCE]],tblLoan3[[#This Row],[SCHEDULED PAYMENT]]+tblLoan3[[#This Row],[EXTRA PAYMENT]],tblLoan3[[#This Row],[BEGINNING BALANCE]]),"")</f>
        <v/>
      </c>
      <c r="G165" s="101" t="str">
        <f>IF(tblLoan3[[#This Row],[PMT NO]]&lt;&gt;"",tblLoan3[[#This Row],[TOTAL PAYMENT]]-tblLoan3[[#This Row],[INTEREST]],"")</f>
        <v/>
      </c>
      <c r="H165" s="101" t="str">
        <f>IF(tblLoan3[[#This Row],[PMT NO]]&lt;&gt;"",tblLoan3[[#This Row],[BEGINNING BALANCE]]*(InterestRate/PaymentsPerYear),"")</f>
        <v/>
      </c>
      <c r="I165" s="101" t="str">
        <f>IF(tblLoan3[[#This Row],[PMT NO]]&lt;&gt;"",IF(tblLoan3[[#This Row],[SCHEDULED PAYMENT]]+tblLoan3[[#This Row],[EXTRA PAYMENT]]&lt;=tblLoan3[[#This Row],[BEGINNING BALANCE]],tblLoan3[[#This Row],[BEGINNING BALANCE]]-tblLoan3[[#This Row],[PRINCIPAL]],0),"")</f>
        <v/>
      </c>
      <c r="J165" s="101" t="str">
        <f>IF(tblLoan3[[#This Row],[PMT NO]]&lt;&gt;"",SUM(INDEX(tblLoan3[INTEREST],1,1):tblLoan3[[#This Row],[INTEREST]]),"")</f>
        <v/>
      </c>
    </row>
    <row r="166" spans="1:10" x14ac:dyDescent="0.2">
      <c r="A166" s="97" t="str">
        <f>IF(LoanIsGood,IF(ROW()-ROW(tblLoan3[[#Headers],[PMT NO]])&gt;ScheduledNumberOfPayments,"",ROW()-ROW(tblLoan3[[#Headers],[PMT NO]])),"")</f>
        <v/>
      </c>
      <c r="B166" s="98" t="str">
        <f>IF(tblLoan3[[#This Row],[PMT NO]]&lt;&gt;"",EOMONTH(LoanStartDate,ROW(tblLoan3[[#This Row],[PMT NO]])-ROW(tblLoan3[[#Headers],[PMT NO]])-2)+DAY(LoanStartDate),"")</f>
        <v/>
      </c>
      <c r="C166" s="101" t="str">
        <f>IF(tblLoan3[[#This Row],[PMT NO]]&lt;&gt;"",IF(ROW()-ROW(tblLoan3[[#Headers],[BEGINNING BALANCE]])=1,LoanAmount,INDEX(tblLoan3[ENDING BALANCE],ROW()-ROW(tblLoan3[[#Headers],[BEGINNING BALANCE]])-1)),"")</f>
        <v/>
      </c>
      <c r="D166" s="101" t="str">
        <f>IF(tblLoan3[[#This Row],[PMT NO]]&lt;&gt;"",ScheduledPayment,"")</f>
        <v/>
      </c>
      <c r="E16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66" s="101" t="str">
        <f>IF(tblLoan3[[#This Row],[PMT NO]]&lt;&gt;"",IF(tblLoan3[[#This Row],[SCHEDULED PAYMENT]]+tblLoan3[[#This Row],[EXTRA PAYMENT]]&lt;=tblLoan3[[#This Row],[BEGINNING BALANCE]],tblLoan3[[#This Row],[SCHEDULED PAYMENT]]+tblLoan3[[#This Row],[EXTRA PAYMENT]],tblLoan3[[#This Row],[BEGINNING BALANCE]]),"")</f>
        <v/>
      </c>
      <c r="G166" s="101" t="str">
        <f>IF(tblLoan3[[#This Row],[PMT NO]]&lt;&gt;"",tblLoan3[[#This Row],[TOTAL PAYMENT]]-tblLoan3[[#This Row],[INTEREST]],"")</f>
        <v/>
      </c>
      <c r="H166" s="101" t="str">
        <f>IF(tblLoan3[[#This Row],[PMT NO]]&lt;&gt;"",tblLoan3[[#This Row],[BEGINNING BALANCE]]*(InterestRate/PaymentsPerYear),"")</f>
        <v/>
      </c>
      <c r="I166" s="101" t="str">
        <f>IF(tblLoan3[[#This Row],[PMT NO]]&lt;&gt;"",IF(tblLoan3[[#This Row],[SCHEDULED PAYMENT]]+tblLoan3[[#This Row],[EXTRA PAYMENT]]&lt;=tblLoan3[[#This Row],[BEGINNING BALANCE]],tblLoan3[[#This Row],[BEGINNING BALANCE]]-tblLoan3[[#This Row],[PRINCIPAL]],0),"")</f>
        <v/>
      </c>
      <c r="J166" s="101" t="str">
        <f>IF(tblLoan3[[#This Row],[PMT NO]]&lt;&gt;"",SUM(INDEX(tblLoan3[INTEREST],1,1):tblLoan3[[#This Row],[INTEREST]]),"")</f>
        <v/>
      </c>
    </row>
    <row r="167" spans="1:10" x14ac:dyDescent="0.2">
      <c r="A167" s="97" t="str">
        <f>IF(LoanIsGood,IF(ROW()-ROW(tblLoan3[[#Headers],[PMT NO]])&gt;ScheduledNumberOfPayments,"",ROW()-ROW(tblLoan3[[#Headers],[PMT NO]])),"")</f>
        <v/>
      </c>
      <c r="B167" s="98" t="str">
        <f>IF(tblLoan3[[#This Row],[PMT NO]]&lt;&gt;"",EOMONTH(LoanStartDate,ROW(tblLoan3[[#This Row],[PMT NO]])-ROW(tblLoan3[[#Headers],[PMT NO]])-2)+DAY(LoanStartDate),"")</f>
        <v/>
      </c>
      <c r="C167" s="101" t="str">
        <f>IF(tblLoan3[[#This Row],[PMT NO]]&lt;&gt;"",IF(ROW()-ROW(tblLoan3[[#Headers],[BEGINNING BALANCE]])=1,LoanAmount,INDEX(tblLoan3[ENDING BALANCE],ROW()-ROW(tblLoan3[[#Headers],[BEGINNING BALANCE]])-1)),"")</f>
        <v/>
      </c>
      <c r="D167" s="101" t="str">
        <f>IF(tblLoan3[[#This Row],[PMT NO]]&lt;&gt;"",ScheduledPayment,"")</f>
        <v/>
      </c>
      <c r="E16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67" s="101" t="str">
        <f>IF(tblLoan3[[#This Row],[PMT NO]]&lt;&gt;"",IF(tblLoan3[[#This Row],[SCHEDULED PAYMENT]]+tblLoan3[[#This Row],[EXTRA PAYMENT]]&lt;=tblLoan3[[#This Row],[BEGINNING BALANCE]],tblLoan3[[#This Row],[SCHEDULED PAYMENT]]+tblLoan3[[#This Row],[EXTRA PAYMENT]],tblLoan3[[#This Row],[BEGINNING BALANCE]]),"")</f>
        <v/>
      </c>
      <c r="G167" s="101" t="str">
        <f>IF(tblLoan3[[#This Row],[PMT NO]]&lt;&gt;"",tblLoan3[[#This Row],[TOTAL PAYMENT]]-tblLoan3[[#This Row],[INTEREST]],"")</f>
        <v/>
      </c>
      <c r="H167" s="101" t="str">
        <f>IF(tblLoan3[[#This Row],[PMT NO]]&lt;&gt;"",tblLoan3[[#This Row],[BEGINNING BALANCE]]*(InterestRate/PaymentsPerYear),"")</f>
        <v/>
      </c>
      <c r="I167" s="101" t="str">
        <f>IF(tblLoan3[[#This Row],[PMT NO]]&lt;&gt;"",IF(tblLoan3[[#This Row],[SCHEDULED PAYMENT]]+tblLoan3[[#This Row],[EXTRA PAYMENT]]&lt;=tblLoan3[[#This Row],[BEGINNING BALANCE]],tblLoan3[[#This Row],[BEGINNING BALANCE]]-tblLoan3[[#This Row],[PRINCIPAL]],0),"")</f>
        <v/>
      </c>
      <c r="J167" s="101" t="str">
        <f>IF(tblLoan3[[#This Row],[PMT NO]]&lt;&gt;"",SUM(INDEX(tblLoan3[INTEREST],1,1):tblLoan3[[#This Row],[INTEREST]]),"")</f>
        <v/>
      </c>
    </row>
    <row r="168" spans="1:10" x14ac:dyDescent="0.2">
      <c r="A168" s="97" t="str">
        <f>IF(LoanIsGood,IF(ROW()-ROW(tblLoan3[[#Headers],[PMT NO]])&gt;ScheduledNumberOfPayments,"",ROW()-ROW(tblLoan3[[#Headers],[PMT NO]])),"")</f>
        <v/>
      </c>
      <c r="B168" s="98" t="str">
        <f>IF(tblLoan3[[#This Row],[PMT NO]]&lt;&gt;"",EOMONTH(LoanStartDate,ROW(tblLoan3[[#This Row],[PMT NO]])-ROW(tblLoan3[[#Headers],[PMT NO]])-2)+DAY(LoanStartDate),"")</f>
        <v/>
      </c>
      <c r="C168" s="101" t="str">
        <f>IF(tblLoan3[[#This Row],[PMT NO]]&lt;&gt;"",IF(ROW()-ROW(tblLoan3[[#Headers],[BEGINNING BALANCE]])=1,LoanAmount,INDEX(tblLoan3[ENDING BALANCE],ROW()-ROW(tblLoan3[[#Headers],[BEGINNING BALANCE]])-1)),"")</f>
        <v/>
      </c>
      <c r="D168" s="101" t="str">
        <f>IF(tblLoan3[[#This Row],[PMT NO]]&lt;&gt;"",ScheduledPayment,"")</f>
        <v/>
      </c>
      <c r="E16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68" s="101" t="str">
        <f>IF(tblLoan3[[#This Row],[PMT NO]]&lt;&gt;"",IF(tblLoan3[[#This Row],[SCHEDULED PAYMENT]]+tblLoan3[[#This Row],[EXTRA PAYMENT]]&lt;=tblLoan3[[#This Row],[BEGINNING BALANCE]],tblLoan3[[#This Row],[SCHEDULED PAYMENT]]+tblLoan3[[#This Row],[EXTRA PAYMENT]],tblLoan3[[#This Row],[BEGINNING BALANCE]]),"")</f>
        <v/>
      </c>
      <c r="G168" s="101" t="str">
        <f>IF(tblLoan3[[#This Row],[PMT NO]]&lt;&gt;"",tblLoan3[[#This Row],[TOTAL PAYMENT]]-tblLoan3[[#This Row],[INTEREST]],"")</f>
        <v/>
      </c>
      <c r="H168" s="101" t="str">
        <f>IF(tblLoan3[[#This Row],[PMT NO]]&lt;&gt;"",tblLoan3[[#This Row],[BEGINNING BALANCE]]*(InterestRate/PaymentsPerYear),"")</f>
        <v/>
      </c>
      <c r="I168" s="101" t="str">
        <f>IF(tblLoan3[[#This Row],[PMT NO]]&lt;&gt;"",IF(tblLoan3[[#This Row],[SCHEDULED PAYMENT]]+tblLoan3[[#This Row],[EXTRA PAYMENT]]&lt;=tblLoan3[[#This Row],[BEGINNING BALANCE]],tblLoan3[[#This Row],[BEGINNING BALANCE]]-tblLoan3[[#This Row],[PRINCIPAL]],0),"")</f>
        <v/>
      </c>
      <c r="J168" s="101" t="str">
        <f>IF(tblLoan3[[#This Row],[PMT NO]]&lt;&gt;"",SUM(INDEX(tblLoan3[INTEREST],1,1):tblLoan3[[#This Row],[INTEREST]]),"")</f>
        <v/>
      </c>
    </row>
    <row r="169" spans="1:10" x14ac:dyDescent="0.2">
      <c r="A169" s="97" t="str">
        <f>IF(LoanIsGood,IF(ROW()-ROW(tblLoan3[[#Headers],[PMT NO]])&gt;ScheduledNumberOfPayments,"",ROW()-ROW(tblLoan3[[#Headers],[PMT NO]])),"")</f>
        <v/>
      </c>
      <c r="B169" s="98" t="str">
        <f>IF(tblLoan3[[#This Row],[PMT NO]]&lt;&gt;"",EOMONTH(LoanStartDate,ROW(tblLoan3[[#This Row],[PMT NO]])-ROW(tblLoan3[[#Headers],[PMT NO]])-2)+DAY(LoanStartDate),"")</f>
        <v/>
      </c>
      <c r="C169" s="101" t="str">
        <f>IF(tblLoan3[[#This Row],[PMT NO]]&lt;&gt;"",IF(ROW()-ROW(tblLoan3[[#Headers],[BEGINNING BALANCE]])=1,LoanAmount,INDEX(tblLoan3[ENDING BALANCE],ROW()-ROW(tblLoan3[[#Headers],[BEGINNING BALANCE]])-1)),"")</f>
        <v/>
      </c>
      <c r="D169" s="101" t="str">
        <f>IF(tblLoan3[[#This Row],[PMT NO]]&lt;&gt;"",ScheduledPayment,"")</f>
        <v/>
      </c>
      <c r="E16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69" s="101" t="str">
        <f>IF(tblLoan3[[#This Row],[PMT NO]]&lt;&gt;"",IF(tblLoan3[[#This Row],[SCHEDULED PAYMENT]]+tblLoan3[[#This Row],[EXTRA PAYMENT]]&lt;=tblLoan3[[#This Row],[BEGINNING BALANCE]],tblLoan3[[#This Row],[SCHEDULED PAYMENT]]+tblLoan3[[#This Row],[EXTRA PAYMENT]],tblLoan3[[#This Row],[BEGINNING BALANCE]]),"")</f>
        <v/>
      </c>
      <c r="G169" s="101" t="str">
        <f>IF(tblLoan3[[#This Row],[PMT NO]]&lt;&gt;"",tblLoan3[[#This Row],[TOTAL PAYMENT]]-tblLoan3[[#This Row],[INTEREST]],"")</f>
        <v/>
      </c>
      <c r="H169" s="101" t="str">
        <f>IF(tblLoan3[[#This Row],[PMT NO]]&lt;&gt;"",tblLoan3[[#This Row],[BEGINNING BALANCE]]*(InterestRate/PaymentsPerYear),"")</f>
        <v/>
      </c>
      <c r="I169" s="101" t="str">
        <f>IF(tblLoan3[[#This Row],[PMT NO]]&lt;&gt;"",IF(tblLoan3[[#This Row],[SCHEDULED PAYMENT]]+tblLoan3[[#This Row],[EXTRA PAYMENT]]&lt;=tblLoan3[[#This Row],[BEGINNING BALANCE]],tblLoan3[[#This Row],[BEGINNING BALANCE]]-tblLoan3[[#This Row],[PRINCIPAL]],0),"")</f>
        <v/>
      </c>
      <c r="J169" s="101" t="str">
        <f>IF(tblLoan3[[#This Row],[PMT NO]]&lt;&gt;"",SUM(INDEX(tblLoan3[INTEREST],1,1):tblLoan3[[#This Row],[INTEREST]]),"")</f>
        <v/>
      </c>
    </row>
    <row r="170" spans="1:10" x14ac:dyDescent="0.2">
      <c r="A170" s="97" t="str">
        <f>IF(LoanIsGood,IF(ROW()-ROW(tblLoan3[[#Headers],[PMT NO]])&gt;ScheduledNumberOfPayments,"",ROW()-ROW(tblLoan3[[#Headers],[PMT NO]])),"")</f>
        <v/>
      </c>
      <c r="B170" s="98" t="str">
        <f>IF(tblLoan3[[#This Row],[PMT NO]]&lt;&gt;"",EOMONTH(LoanStartDate,ROW(tblLoan3[[#This Row],[PMT NO]])-ROW(tblLoan3[[#Headers],[PMT NO]])-2)+DAY(LoanStartDate),"")</f>
        <v/>
      </c>
      <c r="C170" s="101" t="str">
        <f>IF(tblLoan3[[#This Row],[PMT NO]]&lt;&gt;"",IF(ROW()-ROW(tblLoan3[[#Headers],[BEGINNING BALANCE]])=1,LoanAmount,INDEX(tblLoan3[ENDING BALANCE],ROW()-ROW(tblLoan3[[#Headers],[BEGINNING BALANCE]])-1)),"")</f>
        <v/>
      </c>
      <c r="D170" s="101" t="str">
        <f>IF(tblLoan3[[#This Row],[PMT NO]]&lt;&gt;"",ScheduledPayment,"")</f>
        <v/>
      </c>
      <c r="E17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70" s="101" t="str">
        <f>IF(tblLoan3[[#This Row],[PMT NO]]&lt;&gt;"",IF(tblLoan3[[#This Row],[SCHEDULED PAYMENT]]+tblLoan3[[#This Row],[EXTRA PAYMENT]]&lt;=tblLoan3[[#This Row],[BEGINNING BALANCE]],tblLoan3[[#This Row],[SCHEDULED PAYMENT]]+tblLoan3[[#This Row],[EXTRA PAYMENT]],tblLoan3[[#This Row],[BEGINNING BALANCE]]),"")</f>
        <v/>
      </c>
      <c r="G170" s="101" t="str">
        <f>IF(tblLoan3[[#This Row],[PMT NO]]&lt;&gt;"",tblLoan3[[#This Row],[TOTAL PAYMENT]]-tblLoan3[[#This Row],[INTEREST]],"")</f>
        <v/>
      </c>
      <c r="H170" s="101" t="str">
        <f>IF(tblLoan3[[#This Row],[PMT NO]]&lt;&gt;"",tblLoan3[[#This Row],[BEGINNING BALANCE]]*(InterestRate/PaymentsPerYear),"")</f>
        <v/>
      </c>
      <c r="I170" s="101" t="str">
        <f>IF(tblLoan3[[#This Row],[PMT NO]]&lt;&gt;"",IF(tblLoan3[[#This Row],[SCHEDULED PAYMENT]]+tblLoan3[[#This Row],[EXTRA PAYMENT]]&lt;=tblLoan3[[#This Row],[BEGINNING BALANCE]],tblLoan3[[#This Row],[BEGINNING BALANCE]]-tblLoan3[[#This Row],[PRINCIPAL]],0),"")</f>
        <v/>
      </c>
      <c r="J170" s="101" t="str">
        <f>IF(tblLoan3[[#This Row],[PMT NO]]&lt;&gt;"",SUM(INDEX(tblLoan3[INTEREST],1,1):tblLoan3[[#This Row],[INTEREST]]),"")</f>
        <v/>
      </c>
    </row>
    <row r="171" spans="1:10" x14ac:dyDescent="0.2">
      <c r="A171" s="97" t="str">
        <f>IF(LoanIsGood,IF(ROW()-ROW(tblLoan3[[#Headers],[PMT NO]])&gt;ScheduledNumberOfPayments,"",ROW()-ROW(tblLoan3[[#Headers],[PMT NO]])),"")</f>
        <v/>
      </c>
      <c r="B171" s="98" t="str">
        <f>IF(tblLoan3[[#This Row],[PMT NO]]&lt;&gt;"",EOMONTH(LoanStartDate,ROW(tblLoan3[[#This Row],[PMT NO]])-ROW(tblLoan3[[#Headers],[PMT NO]])-2)+DAY(LoanStartDate),"")</f>
        <v/>
      </c>
      <c r="C171" s="101" t="str">
        <f>IF(tblLoan3[[#This Row],[PMT NO]]&lt;&gt;"",IF(ROW()-ROW(tblLoan3[[#Headers],[BEGINNING BALANCE]])=1,LoanAmount,INDEX(tblLoan3[ENDING BALANCE],ROW()-ROW(tblLoan3[[#Headers],[BEGINNING BALANCE]])-1)),"")</f>
        <v/>
      </c>
      <c r="D171" s="101" t="str">
        <f>IF(tblLoan3[[#This Row],[PMT NO]]&lt;&gt;"",ScheduledPayment,"")</f>
        <v/>
      </c>
      <c r="E17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71" s="101" t="str">
        <f>IF(tblLoan3[[#This Row],[PMT NO]]&lt;&gt;"",IF(tblLoan3[[#This Row],[SCHEDULED PAYMENT]]+tblLoan3[[#This Row],[EXTRA PAYMENT]]&lt;=tblLoan3[[#This Row],[BEGINNING BALANCE]],tblLoan3[[#This Row],[SCHEDULED PAYMENT]]+tblLoan3[[#This Row],[EXTRA PAYMENT]],tblLoan3[[#This Row],[BEGINNING BALANCE]]),"")</f>
        <v/>
      </c>
      <c r="G171" s="101" t="str">
        <f>IF(tblLoan3[[#This Row],[PMT NO]]&lt;&gt;"",tblLoan3[[#This Row],[TOTAL PAYMENT]]-tblLoan3[[#This Row],[INTEREST]],"")</f>
        <v/>
      </c>
      <c r="H171" s="101" t="str">
        <f>IF(tblLoan3[[#This Row],[PMT NO]]&lt;&gt;"",tblLoan3[[#This Row],[BEGINNING BALANCE]]*(InterestRate/PaymentsPerYear),"")</f>
        <v/>
      </c>
      <c r="I171" s="101" t="str">
        <f>IF(tblLoan3[[#This Row],[PMT NO]]&lt;&gt;"",IF(tblLoan3[[#This Row],[SCHEDULED PAYMENT]]+tblLoan3[[#This Row],[EXTRA PAYMENT]]&lt;=tblLoan3[[#This Row],[BEGINNING BALANCE]],tblLoan3[[#This Row],[BEGINNING BALANCE]]-tblLoan3[[#This Row],[PRINCIPAL]],0),"")</f>
        <v/>
      </c>
      <c r="J171" s="101" t="str">
        <f>IF(tblLoan3[[#This Row],[PMT NO]]&lt;&gt;"",SUM(INDEX(tblLoan3[INTEREST],1,1):tblLoan3[[#This Row],[INTEREST]]),"")</f>
        <v/>
      </c>
    </row>
    <row r="172" spans="1:10" x14ac:dyDescent="0.2">
      <c r="A172" s="97" t="str">
        <f>IF(LoanIsGood,IF(ROW()-ROW(tblLoan3[[#Headers],[PMT NO]])&gt;ScheduledNumberOfPayments,"",ROW()-ROW(tblLoan3[[#Headers],[PMT NO]])),"")</f>
        <v/>
      </c>
      <c r="B172" s="98" t="str">
        <f>IF(tblLoan3[[#This Row],[PMT NO]]&lt;&gt;"",EOMONTH(LoanStartDate,ROW(tblLoan3[[#This Row],[PMT NO]])-ROW(tblLoan3[[#Headers],[PMT NO]])-2)+DAY(LoanStartDate),"")</f>
        <v/>
      </c>
      <c r="C172" s="101" t="str">
        <f>IF(tblLoan3[[#This Row],[PMT NO]]&lt;&gt;"",IF(ROW()-ROW(tblLoan3[[#Headers],[BEGINNING BALANCE]])=1,LoanAmount,INDEX(tblLoan3[ENDING BALANCE],ROW()-ROW(tblLoan3[[#Headers],[BEGINNING BALANCE]])-1)),"")</f>
        <v/>
      </c>
      <c r="D172" s="101" t="str">
        <f>IF(tblLoan3[[#This Row],[PMT NO]]&lt;&gt;"",ScheduledPayment,"")</f>
        <v/>
      </c>
      <c r="E17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72" s="101" t="str">
        <f>IF(tblLoan3[[#This Row],[PMT NO]]&lt;&gt;"",IF(tblLoan3[[#This Row],[SCHEDULED PAYMENT]]+tblLoan3[[#This Row],[EXTRA PAYMENT]]&lt;=tblLoan3[[#This Row],[BEGINNING BALANCE]],tblLoan3[[#This Row],[SCHEDULED PAYMENT]]+tblLoan3[[#This Row],[EXTRA PAYMENT]],tblLoan3[[#This Row],[BEGINNING BALANCE]]),"")</f>
        <v/>
      </c>
      <c r="G172" s="101" t="str">
        <f>IF(tblLoan3[[#This Row],[PMT NO]]&lt;&gt;"",tblLoan3[[#This Row],[TOTAL PAYMENT]]-tblLoan3[[#This Row],[INTEREST]],"")</f>
        <v/>
      </c>
      <c r="H172" s="101" t="str">
        <f>IF(tblLoan3[[#This Row],[PMT NO]]&lt;&gt;"",tblLoan3[[#This Row],[BEGINNING BALANCE]]*(InterestRate/PaymentsPerYear),"")</f>
        <v/>
      </c>
      <c r="I172" s="101" t="str">
        <f>IF(tblLoan3[[#This Row],[PMT NO]]&lt;&gt;"",IF(tblLoan3[[#This Row],[SCHEDULED PAYMENT]]+tblLoan3[[#This Row],[EXTRA PAYMENT]]&lt;=tblLoan3[[#This Row],[BEGINNING BALANCE]],tblLoan3[[#This Row],[BEGINNING BALANCE]]-tblLoan3[[#This Row],[PRINCIPAL]],0),"")</f>
        <v/>
      </c>
      <c r="J172" s="101" t="str">
        <f>IF(tblLoan3[[#This Row],[PMT NO]]&lt;&gt;"",SUM(INDEX(tblLoan3[INTEREST],1,1):tblLoan3[[#This Row],[INTEREST]]),"")</f>
        <v/>
      </c>
    </row>
    <row r="173" spans="1:10" x14ac:dyDescent="0.2">
      <c r="A173" s="97" t="str">
        <f>IF(LoanIsGood,IF(ROW()-ROW(tblLoan3[[#Headers],[PMT NO]])&gt;ScheduledNumberOfPayments,"",ROW()-ROW(tblLoan3[[#Headers],[PMT NO]])),"")</f>
        <v/>
      </c>
      <c r="B173" s="98" t="str">
        <f>IF(tblLoan3[[#This Row],[PMT NO]]&lt;&gt;"",EOMONTH(LoanStartDate,ROW(tblLoan3[[#This Row],[PMT NO]])-ROW(tblLoan3[[#Headers],[PMT NO]])-2)+DAY(LoanStartDate),"")</f>
        <v/>
      </c>
      <c r="C173" s="101" t="str">
        <f>IF(tblLoan3[[#This Row],[PMT NO]]&lt;&gt;"",IF(ROW()-ROW(tblLoan3[[#Headers],[BEGINNING BALANCE]])=1,LoanAmount,INDEX(tblLoan3[ENDING BALANCE],ROW()-ROW(tblLoan3[[#Headers],[BEGINNING BALANCE]])-1)),"")</f>
        <v/>
      </c>
      <c r="D173" s="101" t="str">
        <f>IF(tblLoan3[[#This Row],[PMT NO]]&lt;&gt;"",ScheduledPayment,"")</f>
        <v/>
      </c>
      <c r="E17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73" s="101" t="str">
        <f>IF(tblLoan3[[#This Row],[PMT NO]]&lt;&gt;"",IF(tblLoan3[[#This Row],[SCHEDULED PAYMENT]]+tblLoan3[[#This Row],[EXTRA PAYMENT]]&lt;=tblLoan3[[#This Row],[BEGINNING BALANCE]],tblLoan3[[#This Row],[SCHEDULED PAYMENT]]+tblLoan3[[#This Row],[EXTRA PAYMENT]],tblLoan3[[#This Row],[BEGINNING BALANCE]]),"")</f>
        <v/>
      </c>
      <c r="G173" s="101" t="str">
        <f>IF(tblLoan3[[#This Row],[PMT NO]]&lt;&gt;"",tblLoan3[[#This Row],[TOTAL PAYMENT]]-tblLoan3[[#This Row],[INTEREST]],"")</f>
        <v/>
      </c>
      <c r="H173" s="101" t="str">
        <f>IF(tblLoan3[[#This Row],[PMT NO]]&lt;&gt;"",tblLoan3[[#This Row],[BEGINNING BALANCE]]*(InterestRate/PaymentsPerYear),"")</f>
        <v/>
      </c>
      <c r="I173" s="101" t="str">
        <f>IF(tblLoan3[[#This Row],[PMT NO]]&lt;&gt;"",IF(tblLoan3[[#This Row],[SCHEDULED PAYMENT]]+tblLoan3[[#This Row],[EXTRA PAYMENT]]&lt;=tblLoan3[[#This Row],[BEGINNING BALANCE]],tblLoan3[[#This Row],[BEGINNING BALANCE]]-tblLoan3[[#This Row],[PRINCIPAL]],0),"")</f>
        <v/>
      </c>
      <c r="J173" s="101" t="str">
        <f>IF(tblLoan3[[#This Row],[PMT NO]]&lt;&gt;"",SUM(INDEX(tblLoan3[INTEREST],1,1):tblLoan3[[#This Row],[INTEREST]]),"")</f>
        <v/>
      </c>
    </row>
    <row r="174" spans="1:10" x14ac:dyDescent="0.2">
      <c r="A174" s="97" t="str">
        <f>IF(LoanIsGood,IF(ROW()-ROW(tblLoan3[[#Headers],[PMT NO]])&gt;ScheduledNumberOfPayments,"",ROW()-ROW(tblLoan3[[#Headers],[PMT NO]])),"")</f>
        <v/>
      </c>
      <c r="B174" s="98" t="str">
        <f>IF(tblLoan3[[#This Row],[PMT NO]]&lt;&gt;"",EOMONTH(LoanStartDate,ROW(tblLoan3[[#This Row],[PMT NO]])-ROW(tblLoan3[[#Headers],[PMT NO]])-2)+DAY(LoanStartDate),"")</f>
        <v/>
      </c>
      <c r="C174" s="101" t="str">
        <f>IF(tblLoan3[[#This Row],[PMT NO]]&lt;&gt;"",IF(ROW()-ROW(tblLoan3[[#Headers],[BEGINNING BALANCE]])=1,LoanAmount,INDEX(tblLoan3[ENDING BALANCE],ROW()-ROW(tblLoan3[[#Headers],[BEGINNING BALANCE]])-1)),"")</f>
        <v/>
      </c>
      <c r="D174" s="101" t="str">
        <f>IF(tblLoan3[[#This Row],[PMT NO]]&lt;&gt;"",ScheduledPayment,"")</f>
        <v/>
      </c>
      <c r="E17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74" s="101" t="str">
        <f>IF(tblLoan3[[#This Row],[PMT NO]]&lt;&gt;"",IF(tblLoan3[[#This Row],[SCHEDULED PAYMENT]]+tblLoan3[[#This Row],[EXTRA PAYMENT]]&lt;=tblLoan3[[#This Row],[BEGINNING BALANCE]],tblLoan3[[#This Row],[SCHEDULED PAYMENT]]+tblLoan3[[#This Row],[EXTRA PAYMENT]],tblLoan3[[#This Row],[BEGINNING BALANCE]]),"")</f>
        <v/>
      </c>
      <c r="G174" s="101" t="str">
        <f>IF(tblLoan3[[#This Row],[PMT NO]]&lt;&gt;"",tblLoan3[[#This Row],[TOTAL PAYMENT]]-tblLoan3[[#This Row],[INTEREST]],"")</f>
        <v/>
      </c>
      <c r="H174" s="101" t="str">
        <f>IF(tblLoan3[[#This Row],[PMT NO]]&lt;&gt;"",tblLoan3[[#This Row],[BEGINNING BALANCE]]*(InterestRate/PaymentsPerYear),"")</f>
        <v/>
      </c>
      <c r="I174" s="101" t="str">
        <f>IF(tblLoan3[[#This Row],[PMT NO]]&lt;&gt;"",IF(tblLoan3[[#This Row],[SCHEDULED PAYMENT]]+tblLoan3[[#This Row],[EXTRA PAYMENT]]&lt;=tblLoan3[[#This Row],[BEGINNING BALANCE]],tblLoan3[[#This Row],[BEGINNING BALANCE]]-tblLoan3[[#This Row],[PRINCIPAL]],0),"")</f>
        <v/>
      </c>
      <c r="J174" s="101" t="str">
        <f>IF(tblLoan3[[#This Row],[PMT NO]]&lt;&gt;"",SUM(INDEX(tblLoan3[INTEREST],1,1):tblLoan3[[#This Row],[INTEREST]]),"")</f>
        <v/>
      </c>
    </row>
    <row r="175" spans="1:10" x14ac:dyDescent="0.2">
      <c r="A175" s="97" t="str">
        <f>IF(LoanIsGood,IF(ROW()-ROW(tblLoan3[[#Headers],[PMT NO]])&gt;ScheduledNumberOfPayments,"",ROW()-ROW(tblLoan3[[#Headers],[PMT NO]])),"")</f>
        <v/>
      </c>
      <c r="B175" s="98" t="str">
        <f>IF(tblLoan3[[#This Row],[PMT NO]]&lt;&gt;"",EOMONTH(LoanStartDate,ROW(tblLoan3[[#This Row],[PMT NO]])-ROW(tblLoan3[[#Headers],[PMT NO]])-2)+DAY(LoanStartDate),"")</f>
        <v/>
      </c>
      <c r="C175" s="101" t="str">
        <f>IF(tblLoan3[[#This Row],[PMT NO]]&lt;&gt;"",IF(ROW()-ROW(tblLoan3[[#Headers],[BEGINNING BALANCE]])=1,LoanAmount,INDEX(tblLoan3[ENDING BALANCE],ROW()-ROW(tblLoan3[[#Headers],[BEGINNING BALANCE]])-1)),"")</f>
        <v/>
      </c>
      <c r="D175" s="101" t="str">
        <f>IF(tblLoan3[[#This Row],[PMT NO]]&lt;&gt;"",ScheduledPayment,"")</f>
        <v/>
      </c>
      <c r="E17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75" s="101" t="str">
        <f>IF(tblLoan3[[#This Row],[PMT NO]]&lt;&gt;"",IF(tblLoan3[[#This Row],[SCHEDULED PAYMENT]]+tblLoan3[[#This Row],[EXTRA PAYMENT]]&lt;=tblLoan3[[#This Row],[BEGINNING BALANCE]],tblLoan3[[#This Row],[SCHEDULED PAYMENT]]+tblLoan3[[#This Row],[EXTRA PAYMENT]],tblLoan3[[#This Row],[BEGINNING BALANCE]]),"")</f>
        <v/>
      </c>
      <c r="G175" s="101" t="str">
        <f>IF(tblLoan3[[#This Row],[PMT NO]]&lt;&gt;"",tblLoan3[[#This Row],[TOTAL PAYMENT]]-tblLoan3[[#This Row],[INTEREST]],"")</f>
        <v/>
      </c>
      <c r="H175" s="101" t="str">
        <f>IF(tblLoan3[[#This Row],[PMT NO]]&lt;&gt;"",tblLoan3[[#This Row],[BEGINNING BALANCE]]*(InterestRate/PaymentsPerYear),"")</f>
        <v/>
      </c>
      <c r="I175" s="101" t="str">
        <f>IF(tblLoan3[[#This Row],[PMT NO]]&lt;&gt;"",IF(tblLoan3[[#This Row],[SCHEDULED PAYMENT]]+tblLoan3[[#This Row],[EXTRA PAYMENT]]&lt;=tblLoan3[[#This Row],[BEGINNING BALANCE]],tblLoan3[[#This Row],[BEGINNING BALANCE]]-tblLoan3[[#This Row],[PRINCIPAL]],0),"")</f>
        <v/>
      </c>
      <c r="J175" s="101" t="str">
        <f>IF(tblLoan3[[#This Row],[PMT NO]]&lt;&gt;"",SUM(INDEX(tblLoan3[INTEREST],1,1):tblLoan3[[#This Row],[INTEREST]]),"")</f>
        <v/>
      </c>
    </row>
    <row r="176" spans="1:10" x14ac:dyDescent="0.2">
      <c r="A176" s="97" t="str">
        <f>IF(LoanIsGood,IF(ROW()-ROW(tblLoan3[[#Headers],[PMT NO]])&gt;ScheduledNumberOfPayments,"",ROW()-ROW(tblLoan3[[#Headers],[PMT NO]])),"")</f>
        <v/>
      </c>
      <c r="B176" s="98" t="str">
        <f>IF(tblLoan3[[#This Row],[PMT NO]]&lt;&gt;"",EOMONTH(LoanStartDate,ROW(tblLoan3[[#This Row],[PMT NO]])-ROW(tblLoan3[[#Headers],[PMT NO]])-2)+DAY(LoanStartDate),"")</f>
        <v/>
      </c>
      <c r="C176" s="101" t="str">
        <f>IF(tblLoan3[[#This Row],[PMT NO]]&lt;&gt;"",IF(ROW()-ROW(tblLoan3[[#Headers],[BEGINNING BALANCE]])=1,LoanAmount,INDEX(tblLoan3[ENDING BALANCE],ROW()-ROW(tblLoan3[[#Headers],[BEGINNING BALANCE]])-1)),"")</f>
        <v/>
      </c>
      <c r="D176" s="101" t="str">
        <f>IF(tblLoan3[[#This Row],[PMT NO]]&lt;&gt;"",ScheduledPayment,"")</f>
        <v/>
      </c>
      <c r="E17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76" s="101" t="str">
        <f>IF(tblLoan3[[#This Row],[PMT NO]]&lt;&gt;"",IF(tblLoan3[[#This Row],[SCHEDULED PAYMENT]]+tblLoan3[[#This Row],[EXTRA PAYMENT]]&lt;=tblLoan3[[#This Row],[BEGINNING BALANCE]],tblLoan3[[#This Row],[SCHEDULED PAYMENT]]+tblLoan3[[#This Row],[EXTRA PAYMENT]],tblLoan3[[#This Row],[BEGINNING BALANCE]]),"")</f>
        <v/>
      </c>
      <c r="G176" s="101" t="str">
        <f>IF(tblLoan3[[#This Row],[PMT NO]]&lt;&gt;"",tblLoan3[[#This Row],[TOTAL PAYMENT]]-tblLoan3[[#This Row],[INTEREST]],"")</f>
        <v/>
      </c>
      <c r="H176" s="101" t="str">
        <f>IF(tblLoan3[[#This Row],[PMT NO]]&lt;&gt;"",tblLoan3[[#This Row],[BEGINNING BALANCE]]*(InterestRate/PaymentsPerYear),"")</f>
        <v/>
      </c>
      <c r="I176" s="101" t="str">
        <f>IF(tblLoan3[[#This Row],[PMT NO]]&lt;&gt;"",IF(tblLoan3[[#This Row],[SCHEDULED PAYMENT]]+tblLoan3[[#This Row],[EXTRA PAYMENT]]&lt;=tblLoan3[[#This Row],[BEGINNING BALANCE]],tblLoan3[[#This Row],[BEGINNING BALANCE]]-tblLoan3[[#This Row],[PRINCIPAL]],0),"")</f>
        <v/>
      </c>
      <c r="J176" s="101" t="str">
        <f>IF(tblLoan3[[#This Row],[PMT NO]]&lt;&gt;"",SUM(INDEX(tblLoan3[INTEREST],1,1):tblLoan3[[#This Row],[INTEREST]]),"")</f>
        <v/>
      </c>
    </row>
    <row r="177" spans="1:10" x14ac:dyDescent="0.2">
      <c r="A177" s="97" t="str">
        <f>IF(LoanIsGood,IF(ROW()-ROW(tblLoan3[[#Headers],[PMT NO]])&gt;ScheduledNumberOfPayments,"",ROW()-ROW(tblLoan3[[#Headers],[PMT NO]])),"")</f>
        <v/>
      </c>
      <c r="B177" s="98" t="str">
        <f>IF(tblLoan3[[#This Row],[PMT NO]]&lt;&gt;"",EOMONTH(LoanStartDate,ROW(tblLoan3[[#This Row],[PMT NO]])-ROW(tblLoan3[[#Headers],[PMT NO]])-2)+DAY(LoanStartDate),"")</f>
        <v/>
      </c>
      <c r="C177" s="101" t="str">
        <f>IF(tblLoan3[[#This Row],[PMT NO]]&lt;&gt;"",IF(ROW()-ROW(tblLoan3[[#Headers],[BEGINNING BALANCE]])=1,LoanAmount,INDEX(tblLoan3[ENDING BALANCE],ROW()-ROW(tblLoan3[[#Headers],[BEGINNING BALANCE]])-1)),"")</f>
        <v/>
      </c>
      <c r="D177" s="101" t="str">
        <f>IF(tblLoan3[[#This Row],[PMT NO]]&lt;&gt;"",ScheduledPayment,"")</f>
        <v/>
      </c>
      <c r="E17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77" s="101" t="str">
        <f>IF(tblLoan3[[#This Row],[PMT NO]]&lt;&gt;"",IF(tblLoan3[[#This Row],[SCHEDULED PAYMENT]]+tblLoan3[[#This Row],[EXTRA PAYMENT]]&lt;=tblLoan3[[#This Row],[BEGINNING BALANCE]],tblLoan3[[#This Row],[SCHEDULED PAYMENT]]+tblLoan3[[#This Row],[EXTRA PAYMENT]],tblLoan3[[#This Row],[BEGINNING BALANCE]]),"")</f>
        <v/>
      </c>
      <c r="G177" s="101" t="str">
        <f>IF(tblLoan3[[#This Row],[PMT NO]]&lt;&gt;"",tblLoan3[[#This Row],[TOTAL PAYMENT]]-tblLoan3[[#This Row],[INTEREST]],"")</f>
        <v/>
      </c>
      <c r="H177" s="101" t="str">
        <f>IF(tblLoan3[[#This Row],[PMT NO]]&lt;&gt;"",tblLoan3[[#This Row],[BEGINNING BALANCE]]*(InterestRate/PaymentsPerYear),"")</f>
        <v/>
      </c>
      <c r="I177" s="101" t="str">
        <f>IF(tblLoan3[[#This Row],[PMT NO]]&lt;&gt;"",IF(tblLoan3[[#This Row],[SCHEDULED PAYMENT]]+tblLoan3[[#This Row],[EXTRA PAYMENT]]&lt;=tblLoan3[[#This Row],[BEGINNING BALANCE]],tblLoan3[[#This Row],[BEGINNING BALANCE]]-tblLoan3[[#This Row],[PRINCIPAL]],0),"")</f>
        <v/>
      </c>
      <c r="J177" s="101" t="str">
        <f>IF(tblLoan3[[#This Row],[PMT NO]]&lt;&gt;"",SUM(INDEX(tblLoan3[INTEREST],1,1):tblLoan3[[#This Row],[INTEREST]]),"")</f>
        <v/>
      </c>
    </row>
    <row r="178" spans="1:10" x14ac:dyDescent="0.2">
      <c r="A178" s="97" t="str">
        <f>IF(LoanIsGood,IF(ROW()-ROW(tblLoan3[[#Headers],[PMT NO]])&gt;ScheduledNumberOfPayments,"",ROW()-ROW(tblLoan3[[#Headers],[PMT NO]])),"")</f>
        <v/>
      </c>
      <c r="B178" s="98" t="str">
        <f>IF(tblLoan3[[#This Row],[PMT NO]]&lt;&gt;"",EOMONTH(LoanStartDate,ROW(tblLoan3[[#This Row],[PMT NO]])-ROW(tblLoan3[[#Headers],[PMT NO]])-2)+DAY(LoanStartDate),"")</f>
        <v/>
      </c>
      <c r="C178" s="101" t="str">
        <f>IF(tblLoan3[[#This Row],[PMT NO]]&lt;&gt;"",IF(ROW()-ROW(tblLoan3[[#Headers],[BEGINNING BALANCE]])=1,LoanAmount,INDEX(tblLoan3[ENDING BALANCE],ROW()-ROW(tblLoan3[[#Headers],[BEGINNING BALANCE]])-1)),"")</f>
        <v/>
      </c>
      <c r="D178" s="101" t="str">
        <f>IF(tblLoan3[[#This Row],[PMT NO]]&lt;&gt;"",ScheduledPayment,"")</f>
        <v/>
      </c>
      <c r="E17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78" s="101" t="str">
        <f>IF(tblLoan3[[#This Row],[PMT NO]]&lt;&gt;"",IF(tblLoan3[[#This Row],[SCHEDULED PAYMENT]]+tblLoan3[[#This Row],[EXTRA PAYMENT]]&lt;=tblLoan3[[#This Row],[BEGINNING BALANCE]],tblLoan3[[#This Row],[SCHEDULED PAYMENT]]+tblLoan3[[#This Row],[EXTRA PAYMENT]],tblLoan3[[#This Row],[BEGINNING BALANCE]]),"")</f>
        <v/>
      </c>
      <c r="G178" s="101" t="str">
        <f>IF(tblLoan3[[#This Row],[PMT NO]]&lt;&gt;"",tblLoan3[[#This Row],[TOTAL PAYMENT]]-tblLoan3[[#This Row],[INTEREST]],"")</f>
        <v/>
      </c>
      <c r="H178" s="101" t="str">
        <f>IF(tblLoan3[[#This Row],[PMT NO]]&lt;&gt;"",tblLoan3[[#This Row],[BEGINNING BALANCE]]*(InterestRate/PaymentsPerYear),"")</f>
        <v/>
      </c>
      <c r="I178" s="101" t="str">
        <f>IF(tblLoan3[[#This Row],[PMT NO]]&lt;&gt;"",IF(tblLoan3[[#This Row],[SCHEDULED PAYMENT]]+tblLoan3[[#This Row],[EXTRA PAYMENT]]&lt;=tblLoan3[[#This Row],[BEGINNING BALANCE]],tblLoan3[[#This Row],[BEGINNING BALANCE]]-tblLoan3[[#This Row],[PRINCIPAL]],0),"")</f>
        <v/>
      </c>
      <c r="J178" s="101" t="str">
        <f>IF(tblLoan3[[#This Row],[PMT NO]]&lt;&gt;"",SUM(INDEX(tblLoan3[INTEREST],1,1):tblLoan3[[#This Row],[INTEREST]]),"")</f>
        <v/>
      </c>
    </row>
    <row r="179" spans="1:10" x14ac:dyDescent="0.2">
      <c r="A179" s="97" t="str">
        <f>IF(LoanIsGood,IF(ROW()-ROW(tblLoan3[[#Headers],[PMT NO]])&gt;ScheduledNumberOfPayments,"",ROW()-ROW(tblLoan3[[#Headers],[PMT NO]])),"")</f>
        <v/>
      </c>
      <c r="B179" s="98" t="str">
        <f>IF(tblLoan3[[#This Row],[PMT NO]]&lt;&gt;"",EOMONTH(LoanStartDate,ROW(tblLoan3[[#This Row],[PMT NO]])-ROW(tblLoan3[[#Headers],[PMT NO]])-2)+DAY(LoanStartDate),"")</f>
        <v/>
      </c>
      <c r="C179" s="101" t="str">
        <f>IF(tblLoan3[[#This Row],[PMT NO]]&lt;&gt;"",IF(ROW()-ROW(tblLoan3[[#Headers],[BEGINNING BALANCE]])=1,LoanAmount,INDEX(tblLoan3[ENDING BALANCE],ROW()-ROW(tblLoan3[[#Headers],[BEGINNING BALANCE]])-1)),"")</f>
        <v/>
      </c>
      <c r="D179" s="101" t="str">
        <f>IF(tblLoan3[[#This Row],[PMT NO]]&lt;&gt;"",ScheduledPayment,"")</f>
        <v/>
      </c>
      <c r="E17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79" s="101" t="str">
        <f>IF(tblLoan3[[#This Row],[PMT NO]]&lt;&gt;"",IF(tblLoan3[[#This Row],[SCHEDULED PAYMENT]]+tblLoan3[[#This Row],[EXTRA PAYMENT]]&lt;=tblLoan3[[#This Row],[BEGINNING BALANCE]],tblLoan3[[#This Row],[SCHEDULED PAYMENT]]+tblLoan3[[#This Row],[EXTRA PAYMENT]],tblLoan3[[#This Row],[BEGINNING BALANCE]]),"")</f>
        <v/>
      </c>
      <c r="G179" s="101" t="str">
        <f>IF(tblLoan3[[#This Row],[PMT NO]]&lt;&gt;"",tblLoan3[[#This Row],[TOTAL PAYMENT]]-tblLoan3[[#This Row],[INTEREST]],"")</f>
        <v/>
      </c>
      <c r="H179" s="101" t="str">
        <f>IF(tblLoan3[[#This Row],[PMT NO]]&lt;&gt;"",tblLoan3[[#This Row],[BEGINNING BALANCE]]*(InterestRate/PaymentsPerYear),"")</f>
        <v/>
      </c>
      <c r="I179" s="101" t="str">
        <f>IF(tblLoan3[[#This Row],[PMT NO]]&lt;&gt;"",IF(tblLoan3[[#This Row],[SCHEDULED PAYMENT]]+tblLoan3[[#This Row],[EXTRA PAYMENT]]&lt;=tblLoan3[[#This Row],[BEGINNING BALANCE]],tblLoan3[[#This Row],[BEGINNING BALANCE]]-tblLoan3[[#This Row],[PRINCIPAL]],0),"")</f>
        <v/>
      </c>
      <c r="J179" s="101" t="str">
        <f>IF(tblLoan3[[#This Row],[PMT NO]]&lt;&gt;"",SUM(INDEX(tblLoan3[INTEREST],1,1):tblLoan3[[#This Row],[INTEREST]]),"")</f>
        <v/>
      </c>
    </row>
    <row r="180" spans="1:10" x14ac:dyDescent="0.2">
      <c r="A180" s="97" t="str">
        <f>IF(LoanIsGood,IF(ROW()-ROW(tblLoan3[[#Headers],[PMT NO]])&gt;ScheduledNumberOfPayments,"",ROW()-ROW(tblLoan3[[#Headers],[PMT NO]])),"")</f>
        <v/>
      </c>
      <c r="B180" s="98" t="str">
        <f>IF(tblLoan3[[#This Row],[PMT NO]]&lt;&gt;"",EOMONTH(LoanStartDate,ROW(tblLoan3[[#This Row],[PMT NO]])-ROW(tblLoan3[[#Headers],[PMT NO]])-2)+DAY(LoanStartDate),"")</f>
        <v/>
      </c>
      <c r="C180" s="101" t="str">
        <f>IF(tblLoan3[[#This Row],[PMT NO]]&lt;&gt;"",IF(ROW()-ROW(tblLoan3[[#Headers],[BEGINNING BALANCE]])=1,LoanAmount,INDEX(tblLoan3[ENDING BALANCE],ROW()-ROW(tblLoan3[[#Headers],[BEGINNING BALANCE]])-1)),"")</f>
        <v/>
      </c>
      <c r="D180" s="101" t="str">
        <f>IF(tblLoan3[[#This Row],[PMT NO]]&lt;&gt;"",ScheduledPayment,"")</f>
        <v/>
      </c>
      <c r="E18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80" s="101" t="str">
        <f>IF(tblLoan3[[#This Row],[PMT NO]]&lt;&gt;"",IF(tblLoan3[[#This Row],[SCHEDULED PAYMENT]]+tblLoan3[[#This Row],[EXTRA PAYMENT]]&lt;=tblLoan3[[#This Row],[BEGINNING BALANCE]],tblLoan3[[#This Row],[SCHEDULED PAYMENT]]+tblLoan3[[#This Row],[EXTRA PAYMENT]],tblLoan3[[#This Row],[BEGINNING BALANCE]]),"")</f>
        <v/>
      </c>
      <c r="G180" s="101" t="str">
        <f>IF(tblLoan3[[#This Row],[PMT NO]]&lt;&gt;"",tblLoan3[[#This Row],[TOTAL PAYMENT]]-tblLoan3[[#This Row],[INTEREST]],"")</f>
        <v/>
      </c>
      <c r="H180" s="101" t="str">
        <f>IF(tblLoan3[[#This Row],[PMT NO]]&lt;&gt;"",tblLoan3[[#This Row],[BEGINNING BALANCE]]*(InterestRate/PaymentsPerYear),"")</f>
        <v/>
      </c>
      <c r="I180" s="101" t="str">
        <f>IF(tblLoan3[[#This Row],[PMT NO]]&lt;&gt;"",IF(tblLoan3[[#This Row],[SCHEDULED PAYMENT]]+tblLoan3[[#This Row],[EXTRA PAYMENT]]&lt;=tblLoan3[[#This Row],[BEGINNING BALANCE]],tblLoan3[[#This Row],[BEGINNING BALANCE]]-tblLoan3[[#This Row],[PRINCIPAL]],0),"")</f>
        <v/>
      </c>
      <c r="J180" s="101" t="str">
        <f>IF(tblLoan3[[#This Row],[PMT NO]]&lt;&gt;"",SUM(INDEX(tblLoan3[INTEREST],1,1):tblLoan3[[#This Row],[INTEREST]]),"")</f>
        <v/>
      </c>
    </row>
    <row r="181" spans="1:10" x14ac:dyDescent="0.2">
      <c r="A181" s="97" t="str">
        <f>IF(LoanIsGood,IF(ROW()-ROW(tblLoan3[[#Headers],[PMT NO]])&gt;ScheduledNumberOfPayments,"",ROW()-ROW(tblLoan3[[#Headers],[PMT NO]])),"")</f>
        <v/>
      </c>
      <c r="B181" s="98" t="str">
        <f>IF(tblLoan3[[#This Row],[PMT NO]]&lt;&gt;"",EOMONTH(LoanStartDate,ROW(tblLoan3[[#This Row],[PMT NO]])-ROW(tblLoan3[[#Headers],[PMT NO]])-2)+DAY(LoanStartDate),"")</f>
        <v/>
      </c>
      <c r="C181" s="101" t="str">
        <f>IF(tblLoan3[[#This Row],[PMT NO]]&lt;&gt;"",IF(ROW()-ROW(tblLoan3[[#Headers],[BEGINNING BALANCE]])=1,LoanAmount,INDEX(tblLoan3[ENDING BALANCE],ROW()-ROW(tblLoan3[[#Headers],[BEGINNING BALANCE]])-1)),"")</f>
        <v/>
      </c>
      <c r="D181" s="101" t="str">
        <f>IF(tblLoan3[[#This Row],[PMT NO]]&lt;&gt;"",ScheduledPayment,"")</f>
        <v/>
      </c>
      <c r="E18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81" s="101" t="str">
        <f>IF(tblLoan3[[#This Row],[PMT NO]]&lt;&gt;"",IF(tblLoan3[[#This Row],[SCHEDULED PAYMENT]]+tblLoan3[[#This Row],[EXTRA PAYMENT]]&lt;=tblLoan3[[#This Row],[BEGINNING BALANCE]],tblLoan3[[#This Row],[SCHEDULED PAYMENT]]+tblLoan3[[#This Row],[EXTRA PAYMENT]],tblLoan3[[#This Row],[BEGINNING BALANCE]]),"")</f>
        <v/>
      </c>
      <c r="G181" s="101" t="str">
        <f>IF(tblLoan3[[#This Row],[PMT NO]]&lt;&gt;"",tblLoan3[[#This Row],[TOTAL PAYMENT]]-tblLoan3[[#This Row],[INTEREST]],"")</f>
        <v/>
      </c>
      <c r="H181" s="101" t="str">
        <f>IF(tblLoan3[[#This Row],[PMT NO]]&lt;&gt;"",tblLoan3[[#This Row],[BEGINNING BALANCE]]*(InterestRate/PaymentsPerYear),"")</f>
        <v/>
      </c>
      <c r="I181" s="101" t="str">
        <f>IF(tblLoan3[[#This Row],[PMT NO]]&lt;&gt;"",IF(tblLoan3[[#This Row],[SCHEDULED PAYMENT]]+tblLoan3[[#This Row],[EXTRA PAYMENT]]&lt;=tblLoan3[[#This Row],[BEGINNING BALANCE]],tblLoan3[[#This Row],[BEGINNING BALANCE]]-tblLoan3[[#This Row],[PRINCIPAL]],0),"")</f>
        <v/>
      </c>
      <c r="J181" s="101" t="str">
        <f>IF(tblLoan3[[#This Row],[PMT NO]]&lt;&gt;"",SUM(INDEX(tblLoan3[INTEREST],1,1):tblLoan3[[#This Row],[INTEREST]]),"")</f>
        <v/>
      </c>
    </row>
    <row r="182" spans="1:10" x14ac:dyDescent="0.2">
      <c r="A182" s="97" t="str">
        <f>IF(LoanIsGood,IF(ROW()-ROW(tblLoan3[[#Headers],[PMT NO]])&gt;ScheduledNumberOfPayments,"",ROW()-ROW(tblLoan3[[#Headers],[PMT NO]])),"")</f>
        <v/>
      </c>
      <c r="B182" s="98" t="str">
        <f>IF(tblLoan3[[#This Row],[PMT NO]]&lt;&gt;"",EOMONTH(LoanStartDate,ROW(tblLoan3[[#This Row],[PMT NO]])-ROW(tblLoan3[[#Headers],[PMT NO]])-2)+DAY(LoanStartDate),"")</f>
        <v/>
      </c>
      <c r="C182" s="101" t="str">
        <f>IF(tblLoan3[[#This Row],[PMT NO]]&lt;&gt;"",IF(ROW()-ROW(tblLoan3[[#Headers],[BEGINNING BALANCE]])=1,LoanAmount,INDEX(tblLoan3[ENDING BALANCE],ROW()-ROW(tblLoan3[[#Headers],[BEGINNING BALANCE]])-1)),"")</f>
        <v/>
      </c>
      <c r="D182" s="101" t="str">
        <f>IF(tblLoan3[[#This Row],[PMT NO]]&lt;&gt;"",ScheduledPayment,"")</f>
        <v/>
      </c>
      <c r="E18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82" s="101" t="str">
        <f>IF(tblLoan3[[#This Row],[PMT NO]]&lt;&gt;"",IF(tblLoan3[[#This Row],[SCHEDULED PAYMENT]]+tblLoan3[[#This Row],[EXTRA PAYMENT]]&lt;=tblLoan3[[#This Row],[BEGINNING BALANCE]],tblLoan3[[#This Row],[SCHEDULED PAYMENT]]+tblLoan3[[#This Row],[EXTRA PAYMENT]],tblLoan3[[#This Row],[BEGINNING BALANCE]]),"")</f>
        <v/>
      </c>
      <c r="G182" s="101" t="str">
        <f>IF(tblLoan3[[#This Row],[PMT NO]]&lt;&gt;"",tblLoan3[[#This Row],[TOTAL PAYMENT]]-tblLoan3[[#This Row],[INTEREST]],"")</f>
        <v/>
      </c>
      <c r="H182" s="101" t="str">
        <f>IF(tblLoan3[[#This Row],[PMT NO]]&lt;&gt;"",tblLoan3[[#This Row],[BEGINNING BALANCE]]*(InterestRate/PaymentsPerYear),"")</f>
        <v/>
      </c>
      <c r="I182" s="101" t="str">
        <f>IF(tblLoan3[[#This Row],[PMT NO]]&lt;&gt;"",IF(tblLoan3[[#This Row],[SCHEDULED PAYMENT]]+tblLoan3[[#This Row],[EXTRA PAYMENT]]&lt;=tblLoan3[[#This Row],[BEGINNING BALANCE]],tblLoan3[[#This Row],[BEGINNING BALANCE]]-tblLoan3[[#This Row],[PRINCIPAL]],0),"")</f>
        <v/>
      </c>
      <c r="J182" s="101" t="str">
        <f>IF(tblLoan3[[#This Row],[PMT NO]]&lt;&gt;"",SUM(INDEX(tblLoan3[INTEREST],1,1):tblLoan3[[#This Row],[INTEREST]]),"")</f>
        <v/>
      </c>
    </row>
    <row r="183" spans="1:10" x14ac:dyDescent="0.2">
      <c r="A183" s="97" t="str">
        <f>IF(LoanIsGood,IF(ROW()-ROW(tblLoan3[[#Headers],[PMT NO]])&gt;ScheduledNumberOfPayments,"",ROW()-ROW(tblLoan3[[#Headers],[PMT NO]])),"")</f>
        <v/>
      </c>
      <c r="B183" s="98" t="str">
        <f>IF(tblLoan3[[#This Row],[PMT NO]]&lt;&gt;"",EOMONTH(LoanStartDate,ROW(tblLoan3[[#This Row],[PMT NO]])-ROW(tblLoan3[[#Headers],[PMT NO]])-2)+DAY(LoanStartDate),"")</f>
        <v/>
      </c>
      <c r="C183" s="101" t="str">
        <f>IF(tblLoan3[[#This Row],[PMT NO]]&lt;&gt;"",IF(ROW()-ROW(tblLoan3[[#Headers],[BEGINNING BALANCE]])=1,LoanAmount,INDEX(tblLoan3[ENDING BALANCE],ROW()-ROW(tblLoan3[[#Headers],[BEGINNING BALANCE]])-1)),"")</f>
        <v/>
      </c>
      <c r="D183" s="101" t="str">
        <f>IF(tblLoan3[[#This Row],[PMT NO]]&lt;&gt;"",ScheduledPayment,"")</f>
        <v/>
      </c>
      <c r="E18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83" s="101" t="str">
        <f>IF(tblLoan3[[#This Row],[PMT NO]]&lt;&gt;"",IF(tblLoan3[[#This Row],[SCHEDULED PAYMENT]]+tblLoan3[[#This Row],[EXTRA PAYMENT]]&lt;=tblLoan3[[#This Row],[BEGINNING BALANCE]],tblLoan3[[#This Row],[SCHEDULED PAYMENT]]+tblLoan3[[#This Row],[EXTRA PAYMENT]],tblLoan3[[#This Row],[BEGINNING BALANCE]]),"")</f>
        <v/>
      </c>
      <c r="G183" s="101" t="str">
        <f>IF(tblLoan3[[#This Row],[PMT NO]]&lt;&gt;"",tblLoan3[[#This Row],[TOTAL PAYMENT]]-tblLoan3[[#This Row],[INTEREST]],"")</f>
        <v/>
      </c>
      <c r="H183" s="101" t="str">
        <f>IF(tblLoan3[[#This Row],[PMT NO]]&lt;&gt;"",tblLoan3[[#This Row],[BEGINNING BALANCE]]*(InterestRate/PaymentsPerYear),"")</f>
        <v/>
      </c>
      <c r="I183" s="101" t="str">
        <f>IF(tblLoan3[[#This Row],[PMT NO]]&lt;&gt;"",IF(tblLoan3[[#This Row],[SCHEDULED PAYMENT]]+tblLoan3[[#This Row],[EXTRA PAYMENT]]&lt;=tblLoan3[[#This Row],[BEGINNING BALANCE]],tblLoan3[[#This Row],[BEGINNING BALANCE]]-tblLoan3[[#This Row],[PRINCIPAL]],0),"")</f>
        <v/>
      </c>
      <c r="J183" s="101" t="str">
        <f>IF(tblLoan3[[#This Row],[PMT NO]]&lt;&gt;"",SUM(INDEX(tblLoan3[INTEREST],1,1):tblLoan3[[#This Row],[INTEREST]]),"")</f>
        <v/>
      </c>
    </row>
    <row r="184" spans="1:10" x14ac:dyDescent="0.2">
      <c r="A184" s="97" t="str">
        <f>IF(LoanIsGood,IF(ROW()-ROW(tblLoan3[[#Headers],[PMT NO]])&gt;ScheduledNumberOfPayments,"",ROW()-ROW(tblLoan3[[#Headers],[PMT NO]])),"")</f>
        <v/>
      </c>
      <c r="B184" s="98" t="str">
        <f>IF(tblLoan3[[#This Row],[PMT NO]]&lt;&gt;"",EOMONTH(LoanStartDate,ROW(tblLoan3[[#This Row],[PMT NO]])-ROW(tblLoan3[[#Headers],[PMT NO]])-2)+DAY(LoanStartDate),"")</f>
        <v/>
      </c>
      <c r="C184" s="101" t="str">
        <f>IF(tblLoan3[[#This Row],[PMT NO]]&lt;&gt;"",IF(ROW()-ROW(tblLoan3[[#Headers],[BEGINNING BALANCE]])=1,LoanAmount,INDEX(tblLoan3[ENDING BALANCE],ROW()-ROW(tblLoan3[[#Headers],[BEGINNING BALANCE]])-1)),"")</f>
        <v/>
      </c>
      <c r="D184" s="101" t="str">
        <f>IF(tblLoan3[[#This Row],[PMT NO]]&lt;&gt;"",ScheduledPayment,"")</f>
        <v/>
      </c>
      <c r="E18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84" s="101" t="str">
        <f>IF(tblLoan3[[#This Row],[PMT NO]]&lt;&gt;"",IF(tblLoan3[[#This Row],[SCHEDULED PAYMENT]]+tblLoan3[[#This Row],[EXTRA PAYMENT]]&lt;=tblLoan3[[#This Row],[BEGINNING BALANCE]],tblLoan3[[#This Row],[SCHEDULED PAYMENT]]+tblLoan3[[#This Row],[EXTRA PAYMENT]],tblLoan3[[#This Row],[BEGINNING BALANCE]]),"")</f>
        <v/>
      </c>
      <c r="G184" s="101" t="str">
        <f>IF(tblLoan3[[#This Row],[PMT NO]]&lt;&gt;"",tblLoan3[[#This Row],[TOTAL PAYMENT]]-tblLoan3[[#This Row],[INTEREST]],"")</f>
        <v/>
      </c>
      <c r="H184" s="101" t="str">
        <f>IF(tblLoan3[[#This Row],[PMT NO]]&lt;&gt;"",tblLoan3[[#This Row],[BEGINNING BALANCE]]*(InterestRate/PaymentsPerYear),"")</f>
        <v/>
      </c>
      <c r="I184" s="101" t="str">
        <f>IF(tblLoan3[[#This Row],[PMT NO]]&lt;&gt;"",IF(tblLoan3[[#This Row],[SCHEDULED PAYMENT]]+tblLoan3[[#This Row],[EXTRA PAYMENT]]&lt;=tblLoan3[[#This Row],[BEGINNING BALANCE]],tblLoan3[[#This Row],[BEGINNING BALANCE]]-tblLoan3[[#This Row],[PRINCIPAL]],0),"")</f>
        <v/>
      </c>
      <c r="J184" s="101" t="str">
        <f>IF(tblLoan3[[#This Row],[PMT NO]]&lt;&gt;"",SUM(INDEX(tblLoan3[INTEREST],1,1):tblLoan3[[#This Row],[INTEREST]]),"")</f>
        <v/>
      </c>
    </row>
    <row r="185" spans="1:10" x14ac:dyDescent="0.2">
      <c r="A185" s="97" t="str">
        <f>IF(LoanIsGood,IF(ROW()-ROW(tblLoan3[[#Headers],[PMT NO]])&gt;ScheduledNumberOfPayments,"",ROW()-ROW(tblLoan3[[#Headers],[PMT NO]])),"")</f>
        <v/>
      </c>
      <c r="B185" s="98" t="str">
        <f>IF(tblLoan3[[#This Row],[PMT NO]]&lt;&gt;"",EOMONTH(LoanStartDate,ROW(tblLoan3[[#This Row],[PMT NO]])-ROW(tblLoan3[[#Headers],[PMT NO]])-2)+DAY(LoanStartDate),"")</f>
        <v/>
      </c>
      <c r="C185" s="101" t="str">
        <f>IF(tblLoan3[[#This Row],[PMT NO]]&lt;&gt;"",IF(ROW()-ROW(tblLoan3[[#Headers],[BEGINNING BALANCE]])=1,LoanAmount,INDEX(tblLoan3[ENDING BALANCE],ROW()-ROW(tblLoan3[[#Headers],[BEGINNING BALANCE]])-1)),"")</f>
        <v/>
      </c>
      <c r="D185" s="101" t="str">
        <f>IF(tblLoan3[[#This Row],[PMT NO]]&lt;&gt;"",ScheduledPayment,"")</f>
        <v/>
      </c>
      <c r="E18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85" s="101" t="str">
        <f>IF(tblLoan3[[#This Row],[PMT NO]]&lt;&gt;"",IF(tblLoan3[[#This Row],[SCHEDULED PAYMENT]]+tblLoan3[[#This Row],[EXTRA PAYMENT]]&lt;=tblLoan3[[#This Row],[BEGINNING BALANCE]],tblLoan3[[#This Row],[SCHEDULED PAYMENT]]+tblLoan3[[#This Row],[EXTRA PAYMENT]],tblLoan3[[#This Row],[BEGINNING BALANCE]]),"")</f>
        <v/>
      </c>
      <c r="G185" s="101" t="str">
        <f>IF(tblLoan3[[#This Row],[PMT NO]]&lt;&gt;"",tblLoan3[[#This Row],[TOTAL PAYMENT]]-tblLoan3[[#This Row],[INTEREST]],"")</f>
        <v/>
      </c>
      <c r="H185" s="101" t="str">
        <f>IF(tblLoan3[[#This Row],[PMT NO]]&lt;&gt;"",tblLoan3[[#This Row],[BEGINNING BALANCE]]*(InterestRate/PaymentsPerYear),"")</f>
        <v/>
      </c>
      <c r="I185" s="101" t="str">
        <f>IF(tblLoan3[[#This Row],[PMT NO]]&lt;&gt;"",IF(tblLoan3[[#This Row],[SCHEDULED PAYMENT]]+tblLoan3[[#This Row],[EXTRA PAYMENT]]&lt;=tblLoan3[[#This Row],[BEGINNING BALANCE]],tblLoan3[[#This Row],[BEGINNING BALANCE]]-tblLoan3[[#This Row],[PRINCIPAL]],0),"")</f>
        <v/>
      </c>
      <c r="J185" s="101" t="str">
        <f>IF(tblLoan3[[#This Row],[PMT NO]]&lt;&gt;"",SUM(INDEX(tblLoan3[INTEREST],1,1):tblLoan3[[#This Row],[INTEREST]]),"")</f>
        <v/>
      </c>
    </row>
    <row r="186" spans="1:10" x14ac:dyDescent="0.2">
      <c r="A186" s="97" t="str">
        <f>IF(LoanIsGood,IF(ROW()-ROW(tblLoan3[[#Headers],[PMT NO]])&gt;ScheduledNumberOfPayments,"",ROW()-ROW(tblLoan3[[#Headers],[PMT NO]])),"")</f>
        <v/>
      </c>
      <c r="B186" s="98" t="str">
        <f>IF(tblLoan3[[#This Row],[PMT NO]]&lt;&gt;"",EOMONTH(LoanStartDate,ROW(tblLoan3[[#This Row],[PMT NO]])-ROW(tblLoan3[[#Headers],[PMT NO]])-2)+DAY(LoanStartDate),"")</f>
        <v/>
      </c>
      <c r="C186" s="101" t="str">
        <f>IF(tblLoan3[[#This Row],[PMT NO]]&lt;&gt;"",IF(ROW()-ROW(tblLoan3[[#Headers],[BEGINNING BALANCE]])=1,LoanAmount,INDEX(tblLoan3[ENDING BALANCE],ROW()-ROW(tblLoan3[[#Headers],[BEGINNING BALANCE]])-1)),"")</f>
        <v/>
      </c>
      <c r="D186" s="101" t="str">
        <f>IF(tblLoan3[[#This Row],[PMT NO]]&lt;&gt;"",ScheduledPayment,"")</f>
        <v/>
      </c>
      <c r="E18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86" s="101" t="str">
        <f>IF(tblLoan3[[#This Row],[PMT NO]]&lt;&gt;"",IF(tblLoan3[[#This Row],[SCHEDULED PAYMENT]]+tblLoan3[[#This Row],[EXTRA PAYMENT]]&lt;=tblLoan3[[#This Row],[BEGINNING BALANCE]],tblLoan3[[#This Row],[SCHEDULED PAYMENT]]+tblLoan3[[#This Row],[EXTRA PAYMENT]],tblLoan3[[#This Row],[BEGINNING BALANCE]]),"")</f>
        <v/>
      </c>
      <c r="G186" s="101" t="str">
        <f>IF(tblLoan3[[#This Row],[PMT NO]]&lt;&gt;"",tblLoan3[[#This Row],[TOTAL PAYMENT]]-tblLoan3[[#This Row],[INTEREST]],"")</f>
        <v/>
      </c>
      <c r="H186" s="101" t="str">
        <f>IF(tblLoan3[[#This Row],[PMT NO]]&lt;&gt;"",tblLoan3[[#This Row],[BEGINNING BALANCE]]*(InterestRate/PaymentsPerYear),"")</f>
        <v/>
      </c>
      <c r="I186" s="101" t="str">
        <f>IF(tblLoan3[[#This Row],[PMT NO]]&lt;&gt;"",IF(tblLoan3[[#This Row],[SCHEDULED PAYMENT]]+tblLoan3[[#This Row],[EXTRA PAYMENT]]&lt;=tblLoan3[[#This Row],[BEGINNING BALANCE]],tblLoan3[[#This Row],[BEGINNING BALANCE]]-tblLoan3[[#This Row],[PRINCIPAL]],0),"")</f>
        <v/>
      </c>
      <c r="J186" s="101" t="str">
        <f>IF(tblLoan3[[#This Row],[PMT NO]]&lt;&gt;"",SUM(INDEX(tblLoan3[INTEREST],1,1):tblLoan3[[#This Row],[INTEREST]]),"")</f>
        <v/>
      </c>
    </row>
    <row r="187" spans="1:10" x14ac:dyDescent="0.2">
      <c r="A187" s="97" t="str">
        <f>IF(LoanIsGood,IF(ROW()-ROW(tblLoan3[[#Headers],[PMT NO]])&gt;ScheduledNumberOfPayments,"",ROW()-ROW(tblLoan3[[#Headers],[PMT NO]])),"")</f>
        <v/>
      </c>
      <c r="B187" s="98" t="str">
        <f>IF(tblLoan3[[#This Row],[PMT NO]]&lt;&gt;"",EOMONTH(LoanStartDate,ROW(tblLoan3[[#This Row],[PMT NO]])-ROW(tblLoan3[[#Headers],[PMT NO]])-2)+DAY(LoanStartDate),"")</f>
        <v/>
      </c>
      <c r="C187" s="101" t="str">
        <f>IF(tblLoan3[[#This Row],[PMT NO]]&lt;&gt;"",IF(ROW()-ROW(tblLoan3[[#Headers],[BEGINNING BALANCE]])=1,LoanAmount,INDEX(tblLoan3[ENDING BALANCE],ROW()-ROW(tblLoan3[[#Headers],[BEGINNING BALANCE]])-1)),"")</f>
        <v/>
      </c>
      <c r="D187" s="101" t="str">
        <f>IF(tblLoan3[[#This Row],[PMT NO]]&lt;&gt;"",ScheduledPayment,"")</f>
        <v/>
      </c>
      <c r="E18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87" s="101" t="str">
        <f>IF(tblLoan3[[#This Row],[PMT NO]]&lt;&gt;"",IF(tblLoan3[[#This Row],[SCHEDULED PAYMENT]]+tblLoan3[[#This Row],[EXTRA PAYMENT]]&lt;=tblLoan3[[#This Row],[BEGINNING BALANCE]],tblLoan3[[#This Row],[SCHEDULED PAYMENT]]+tblLoan3[[#This Row],[EXTRA PAYMENT]],tblLoan3[[#This Row],[BEGINNING BALANCE]]),"")</f>
        <v/>
      </c>
      <c r="G187" s="101" t="str">
        <f>IF(tblLoan3[[#This Row],[PMT NO]]&lt;&gt;"",tblLoan3[[#This Row],[TOTAL PAYMENT]]-tblLoan3[[#This Row],[INTEREST]],"")</f>
        <v/>
      </c>
      <c r="H187" s="101" t="str">
        <f>IF(tblLoan3[[#This Row],[PMT NO]]&lt;&gt;"",tblLoan3[[#This Row],[BEGINNING BALANCE]]*(InterestRate/PaymentsPerYear),"")</f>
        <v/>
      </c>
      <c r="I187" s="101" t="str">
        <f>IF(tblLoan3[[#This Row],[PMT NO]]&lt;&gt;"",IF(tblLoan3[[#This Row],[SCHEDULED PAYMENT]]+tblLoan3[[#This Row],[EXTRA PAYMENT]]&lt;=tblLoan3[[#This Row],[BEGINNING BALANCE]],tblLoan3[[#This Row],[BEGINNING BALANCE]]-tblLoan3[[#This Row],[PRINCIPAL]],0),"")</f>
        <v/>
      </c>
      <c r="J187" s="101" t="str">
        <f>IF(tblLoan3[[#This Row],[PMT NO]]&lt;&gt;"",SUM(INDEX(tblLoan3[INTEREST],1,1):tblLoan3[[#This Row],[INTEREST]]),"")</f>
        <v/>
      </c>
    </row>
    <row r="188" spans="1:10" x14ac:dyDescent="0.2">
      <c r="A188" s="97" t="str">
        <f>IF(LoanIsGood,IF(ROW()-ROW(tblLoan3[[#Headers],[PMT NO]])&gt;ScheduledNumberOfPayments,"",ROW()-ROW(tblLoan3[[#Headers],[PMT NO]])),"")</f>
        <v/>
      </c>
      <c r="B188" s="98" t="str">
        <f>IF(tblLoan3[[#This Row],[PMT NO]]&lt;&gt;"",EOMONTH(LoanStartDate,ROW(tblLoan3[[#This Row],[PMT NO]])-ROW(tblLoan3[[#Headers],[PMT NO]])-2)+DAY(LoanStartDate),"")</f>
        <v/>
      </c>
      <c r="C188" s="101" t="str">
        <f>IF(tblLoan3[[#This Row],[PMT NO]]&lt;&gt;"",IF(ROW()-ROW(tblLoan3[[#Headers],[BEGINNING BALANCE]])=1,LoanAmount,INDEX(tblLoan3[ENDING BALANCE],ROW()-ROW(tblLoan3[[#Headers],[BEGINNING BALANCE]])-1)),"")</f>
        <v/>
      </c>
      <c r="D188" s="101" t="str">
        <f>IF(tblLoan3[[#This Row],[PMT NO]]&lt;&gt;"",ScheduledPayment,"")</f>
        <v/>
      </c>
      <c r="E18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88" s="101" t="str">
        <f>IF(tblLoan3[[#This Row],[PMT NO]]&lt;&gt;"",IF(tblLoan3[[#This Row],[SCHEDULED PAYMENT]]+tblLoan3[[#This Row],[EXTRA PAYMENT]]&lt;=tblLoan3[[#This Row],[BEGINNING BALANCE]],tblLoan3[[#This Row],[SCHEDULED PAYMENT]]+tblLoan3[[#This Row],[EXTRA PAYMENT]],tblLoan3[[#This Row],[BEGINNING BALANCE]]),"")</f>
        <v/>
      </c>
      <c r="G188" s="101" t="str">
        <f>IF(tblLoan3[[#This Row],[PMT NO]]&lt;&gt;"",tblLoan3[[#This Row],[TOTAL PAYMENT]]-tblLoan3[[#This Row],[INTEREST]],"")</f>
        <v/>
      </c>
      <c r="H188" s="101" t="str">
        <f>IF(tblLoan3[[#This Row],[PMT NO]]&lt;&gt;"",tblLoan3[[#This Row],[BEGINNING BALANCE]]*(InterestRate/PaymentsPerYear),"")</f>
        <v/>
      </c>
      <c r="I188" s="101" t="str">
        <f>IF(tblLoan3[[#This Row],[PMT NO]]&lt;&gt;"",IF(tblLoan3[[#This Row],[SCHEDULED PAYMENT]]+tblLoan3[[#This Row],[EXTRA PAYMENT]]&lt;=tblLoan3[[#This Row],[BEGINNING BALANCE]],tblLoan3[[#This Row],[BEGINNING BALANCE]]-tblLoan3[[#This Row],[PRINCIPAL]],0),"")</f>
        <v/>
      </c>
      <c r="J188" s="101" t="str">
        <f>IF(tblLoan3[[#This Row],[PMT NO]]&lt;&gt;"",SUM(INDEX(tblLoan3[INTEREST],1,1):tblLoan3[[#This Row],[INTEREST]]),"")</f>
        <v/>
      </c>
    </row>
    <row r="189" spans="1:10" x14ac:dyDescent="0.2">
      <c r="A189" s="97" t="str">
        <f>IF(LoanIsGood,IF(ROW()-ROW(tblLoan3[[#Headers],[PMT NO]])&gt;ScheduledNumberOfPayments,"",ROW()-ROW(tblLoan3[[#Headers],[PMT NO]])),"")</f>
        <v/>
      </c>
      <c r="B189" s="98" t="str">
        <f>IF(tblLoan3[[#This Row],[PMT NO]]&lt;&gt;"",EOMONTH(LoanStartDate,ROW(tblLoan3[[#This Row],[PMT NO]])-ROW(tblLoan3[[#Headers],[PMT NO]])-2)+DAY(LoanStartDate),"")</f>
        <v/>
      </c>
      <c r="C189" s="101" t="str">
        <f>IF(tblLoan3[[#This Row],[PMT NO]]&lt;&gt;"",IF(ROW()-ROW(tblLoan3[[#Headers],[BEGINNING BALANCE]])=1,LoanAmount,INDEX(tblLoan3[ENDING BALANCE],ROW()-ROW(tblLoan3[[#Headers],[BEGINNING BALANCE]])-1)),"")</f>
        <v/>
      </c>
      <c r="D189" s="101" t="str">
        <f>IF(tblLoan3[[#This Row],[PMT NO]]&lt;&gt;"",ScheduledPayment,"")</f>
        <v/>
      </c>
      <c r="E18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89" s="101" t="str">
        <f>IF(tblLoan3[[#This Row],[PMT NO]]&lt;&gt;"",IF(tblLoan3[[#This Row],[SCHEDULED PAYMENT]]+tblLoan3[[#This Row],[EXTRA PAYMENT]]&lt;=tblLoan3[[#This Row],[BEGINNING BALANCE]],tblLoan3[[#This Row],[SCHEDULED PAYMENT]]+tblLoan3[[#This Row],[EXTRA PAYMENT]],tblLoan3[[#This Row],[BEGINNING BALANCE]]),"")</f>
        <v/>
      </c>
      <c r="G189" s="101" t="str">
        <f>IF(tblLoan3[[#This Row],[PMT NO]]&lt;&gt;"",tblLoan3[[#This Row],[TOTAL PAYMENT]]-tblLoan3[[#This Row],[INTEREST]],"")</f>
        <v/>
      </c>
      <c r="H189" s="101" t="str">
        <f>IF(tblLoan3[[#This Row],[PMT NO]]&lt;&gt;"",tblLoan3[[#This Row],[BEGINNING BALANCE]]*(InterestRate/PaymentsPerYear),"")</f>
        <v/>
      </c>
      <c r="I189" s="101" t="str">
        <f>IF(tblLoan3[[#This Row],[PMT NO]]&lt;&gt;"",IF(tblLoan3[[#This Row],[SCHEDULED PAYMENT]]+tblLoan3[[#This Row],[EXTRA PAYMENT]]&lt;=tblLoan3[[#This Row],[BEGINNING BALANCE]],tblLoan3[[#This Row],[BEGINNING BALANCE]]-tblLoan3[[#This Row],[PRINCIPAL]],0),"")</f>
        <v/>
      </c>
      <c r="J189" s="101" t="str">
        <f>IF(tblLoan3[[#This Row],[PMT NO]]&lt;&gt;"",SUM(INDEX(tblLoan3[INTEREST],1,1):tblLoan3[[#This Row],[INTEREST]]),"")</f>
        <v/>
      </c>
    </row>
    <row r="190" spans="1:10" x14ac:dyDescent="0.2">
      <c r="A190" s="97" t="str">
        <f>IF(LoanIsGood,IF(ROW()-ROW(tblLoan3[[#Headers],[PMT NO]])&gt;ScheduledNumberOfPayments,"",ROW()-ROW(tblLoan3[[#Headers],[PMT NO]])),"")</f>
        <v/>
      </c>
      <c r="B190" s="98" t="str">
        <f>IF(tblLoan3[[#This Row],[PMT NO]]&lt;&gt;"",EOMONTH(LoanStartDate,ROW(tblLoan3[[#This Row],[PMT NO]])-ROW(tblLoan3[[#Headers],[PMT NO]])-2)+DAY(LoanStartDate),"")</f>
        <v/>
      </c>
      <c r="C190" s="101" t="str">
        <f>IF(tblLoan3[[#This Row],[PMT NO]]&lt;&gt;"",IF(ROW()-ROW(tblLoan3[[#Headers],[BEGINNING BALANCE]])=1,LoanAmount,INDEX(tblLoan3[ENDING BALANCE],ROW()-ROW(tblLoan3[[#Headers],[BEGINNING BALANCE]])-1)),"")</f>
        <v/>
      </c>
      <c r="D190" s="101" t="str">
        <f>IF(tblLoan3[[#This Row],[PMT NO]]&lt;&gt;"",ScheduledPayment,"")</f>
        <v/>
      </c>
      <c r="E19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90" s="101" t="str">
        <f>IF(tblLoan3[[#This Row],[PMT NO]]&lt;&gt;"",IF(tblLoan3[[#This Row],[SCHEDULED PAYMENT]]+tblLoan3[[#This Row],[EXTRA PAYMENT]]&lt;=tblLoan3[[#This Row],[BEGINNING BALANCE]],tblLoan3[[#This Row],[SCHEDULED PAYMENT]]+tblLoan3[[#This Row],[EXTRA PAYMENT]],tblLoan3[[#This Row],[BEGINNING BALANCE]]),"")</f>
        <v/>
      </c>
      <c r="G190" s="101" t="str">
        <f>IF(tblLoan3[[#This Row],[PMT NO]]&lt;&gt;"",tblLoan3[[#This Row],[TOTAL PAYMENT]]-tblLoan3[[#This Row],[INTEREST]],"")</f>
        <v/>
      </c>
      <c r="H190" s="101" t="str">
        <f>IF(tblLoan3[[#This Row],[PMT NO]]&lt;&gt;"",tblLoan3[[#This Row],[BEGINNING BALANCE]]*(InterestRate/PaymentsPerYear),"")</f>
        <v/>
      </c>
      <c r="I190" s="101" t="str">
        <f>IF(tblLoan3[[#This Row],[PMT NO]]&lt;&gt;"",IF(tblLoan3[[#This Row],[SCHEDULED PAYMENT]]+tblLoan3[[#This Row],[EXTRA PAYMENT]]&lt;=tblLoan3[[#This Row],[BEGINNING BALANCE]],tblLoan3[[#This Row],[BEGINNING BALANCE]]-tblLoan3[[#This Row],[PRINCIPAL]],0),"")</f>
        <v/>
      </c>
      <c r="J190" s="101" t="str">
        <f>IF(tblLoan3[[#This Row],[PMT NO]]&lt;&gt;"",SUM(INDEX(tblLoan3[INTEREST],1,1):tblLoan3[[#This Row],[INTEREST]]),"")</f>
        <v/>
      </c>
    </row>
    <row r="191" spans="1:10" x14ac:dyDescent="0.2">
      <c r="A191" s="97" t="str">
        <f>IF(LoanIsGood,IF(ROW()-ROW(tblLoan3[[#Headers],[PMT NO]])&gt;ScheduledNumberOfPayments,"",ROW()-ROW(tblLoan3[[#Headers],[PMT NO]])),"")</f>
        <v/>
      </c>
      <c r="B191" s="98" t="str">
        <f>IF(tblLoan3[[#This Row],[PMT NO]]&lt;&gt;"",EOMONTH(LoanStartDate,ROW(tblLoan3[[#This Row],[PMT NO]])-ROW(tblLoan3[[#Headers],[PMT NO]])-2)+DAY(LoanStartDate),"")</f>
        <v/>
      </c>
      <c r="C191" s="101" t="str">
        <f>IF(tblLoan3[[#This Row],[PMT NO]]&lt;&gt;"",IF(ROW()-ROW(tblLoan3[[#Headers],[BEGINNING BALANCE]])=1,LoanAmount,INDEX(tblLoan3[ENDING BALANCE],ROW()-ROW(tblLoan3[[#Headers],[BEGINNING BALANCE]])-1)),"")</f>
        <v/>
      </c>
      <c r="D191" s="101" t="str">
        <f>IF(tblLoan3[[#This Row],[PMT NO]]&lt;&gt;"",ScheduledPayment,"")</f>
        <v/>
      </c>
      <c r="E19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91" s="101" t="str">
        <f>IF(tblLoan3[[#This Row],[PMT NO]]&lt;&gt;"",IF(tblLoan3[[#This Row],[SCHEDULED PAYMENT]]+tblLoan3[[#This Row],[EXTRA PAYMENT]]&lt;=tblLoan3[[#This Row],[BEGINNING BALANCE]],tblLoan3[[#This Row],[SCHEDULED PAYMENT]]+tblLoan3[[#This Row],[EXTRA PAYMENT]],tblLoan3[[#This Row],[BEGINNING BALANCE]]),"")</f>
        <v/>
      </c>
      <c r="G191" s="101" t="str">
        <f>IF(tblLoan3[[#This Row],[PMT NO]]&lt;&gt;"",tblLoan3[[#This Row],[TOTAL PAYMENT]]-tblLoan3[[#This Row],[INTEREST]],"")</f>
        <v/>
      </c>
      <c r="H191" s="101" t="str">
        <f>IF(tblLoan3[[#This Row],[PMT NO]]&lt;&gt;"",tblLoan3[[#This Row],[BEGINNING BALANCE]]*(InterestRate/PaymentsPerYear),"")</f>
        <v/>
      </c>
      <c r="I191" s="101" t="str">
        <f>IF(tblLoan3[[#This Row],[PMT NO]]&lt;&gt;"",IF(tblLoan3[[#This Row],[SCHEDULED PAYMENT]]+tblLoan3[[#This Row],[EXTRA PAYMENT]]&lt;=tblLoan3[[#This Row],[BEGINNING BALANCE]],tblLoan3[[#This Row],[BEGINNING BALANCE]]-tblLoan3[[#This Row],[PRINCIPAL]],0),"")</f>
        <v/>
      </c>
      <c r="J191" s="101" t="str">
        <f>IF(tblLoan3[[#This Row],[PMT NO]]&lt;&gt;"",SUM(INDEX(tblLoan3[INTEREST],1,1):tblLoan3[[#This Row],[INTEREST]]),"")</f>
        <v/>
      </c>
    </row>
    <row r="192" spans="1:10" x14ac:dyDescent="0.2">
      <c r="A192" s="97" t="str">
        <f>IF(LoanIsGood,IF(ROW()-ROW(tblLoan3[[#Headers],[PMT NO]])&gt;ScheduledNumberOfPayments,"",ROW()-ROW(tblLoan3[[#Headers],[PMT NO]])),"")</f>
        <v/>
      </c>
      <c r="B192" s="98" t="str">
        <f>IF(tblLoan3[[#This Row],[PMT NO]]&lt;&gt;"",EOMONTH(LoanStartDate,ROW(tblLoan3[[#This Row],[PMT NO]])-ROW(tblLoan3[[#Headers],[PMT NO]])-2)+DAY(LoanStartDate),"")</f>
        <v/>
      </c>
      <c r="C192" s="101" t="str">
        <f>IF(tblLoan3[[#This Row],[PMT NO]]&lt;&gt;"",IF(ROW()-ROW(tblLoan3[[#Headers],[BEGINNING BALANCE]])=1,LoanAmount,INDEX(tblLoan3[ENDING BALANCE],ROW()-ROW(tblLoan3[[#Headers],[BEGINNING BALANCE]])-1)),"")</f>
        <v/>
      </c>
      <c r="D192" s="101" t="str">
        <f>IF(tblLoan3[[#This Row],[PMT NO]]&lt;&gt;"",ScheduledPayment,"")</f>
        <v/>
      </c>
      <c r="E19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92" s="101" t="str">
        <f>IF(tblLoan3[[#This Row],[PMT NO]]&lt;&gt;"",IF(tblLoan3[[#This Row],[SCHEDULED PAYMENT]]+tblLoan3[[#This Row],[EXTRA PAYMENT]]&lt;=tblLoan3[[#This Row],[BEGINNING BALANCE]],tblLoan3[[#This Row],[SCHEDULED PAYMENT]]+tblLoan3[[#This Row],[EXTRA PAYMENT]],tblLoan3[[#This Row],[BEGINNING BALANCE]]),"")</f>
        <v/>
      </c>
      <c r="G192" s="101" t="str">
        <f>IF(tblLoan3[[#This Row],[PMT NO]]&lt;&gt;"",tblLoan3[[#This Row],[TOTAL PAYMENT]]-tblLoan3[[#This Row],[INTEREST]],"")</f>
        <v/>
      </c>
      <c r="H192" s="101" t="str">
        <f>IF(tblLoan3[[#This Row],[PMT NO]]&lt;&gt;"",tblLoan3[[#This Row],[BEGINNING BALANCE]]*(InterestRate/PaymentsPerYear),"")</f>
        <v/>
      </c>
      <c r="I192" s="101" t="str">
        <f>IF(tblLoan3[[#This Row],[PMT NO]]&lt;&gt;"",IF(tblLoan3[[#This Row],[SCHEDULED PAYMENT]]+tblLoan3[[#This Row],[EXTRA PAYMENT]]&lt;=tblLoan3[[#This Row],[BEGINNING BALANCE]],tblLoan3[[#This Row],[BEGINNING BALANCE]]-tblLoan3[[#This Row],[PRINCIPAL]],0),"")</f>
        <v/>
      </c>
      <c r="J192" s="101" t="str">
        <f>IF(tblLoan3[[#This Row],[PMT NO]]&lt;&gt;"",SUM(INDEX(tblLoan3[INTEREST],1,1):tblLoan3[[#This Row],[INTEREST]]),"")</f>
        <v/>
      </c>
    </row>
    <row r="193" spans="1:10" x14ac:dyDescent="0.2">
      <c r="A193" s="97" t="str">
        <f>IF(LoanIsGood,IF(ROW()-ROW(tblLoan3[[#Headers],[PMT NO]])&gt;ScheduledNumberOfPayments,"",ROW()-ROW(tblLoan3[[#Headers],[PMT NO]])),"")</f>
        <v/>
      </c>
      <c r="B193" s="98" t="str">
        <f>IF(tblLoan3[[#This Row],[PMT NO]]&lt;&gt;"",EOMONTH(LoanStartDate,ROW(tblLoan3[[#This Row],[PMT NO]])-ROW(tblLoan3[[#Headers],[PMT NO]])-2)+DAY(LoanStartDate),"")</f>
        <v/>
      </c>
      <c r="C193" s="101" t="str">
        <f>IF(tblLoan3[[#This Row],[PMT NO]]&lt;&gt;"",IF(ROW()-ROW(tblLoan3[[#Headers],[BEGINNING BALANCE]])=1,LoanAmount,INDEX(tblLoan3[ENDING BALANCE],ROW()-ROW(tblLoan3[[#Headers],[BEGINNING BALANCE]])-1)),"")</f>
        <v/>
      </c>
      <c r="D193" s="101" t="str">
        <f>IF(tblLoan3[[#This Row],[PMT NO]]&lt;&gt;"",ScheduledPayment,"")</f>
        <v/>
      </c>
      <c r="E19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93" s="101" t="str">
        <f>IF(tblLoan3[[#This Row],[PMT NO]]&lt;&gt;"",IF(tblLoan3[[#This Row],[SCHEDULED PAYMENT]]+tblLoan3[[#This Row],[EXTRA PAYMENT]]&lt;=tblLoan3[[#This Row],[BEGINNING BALANCE]],tblLoan3[[#This Row],[SCHEDULED PAYMENT]]+tblLoan3[[#This Row],[EXTRA PAYMENT]],tblLoan3[[#This Row],[BEGINNING BALANCE]]),"")</f>
        <v/>
      </c>
      <c r="G193" s="101" t="str">
        <f>IF(tblLoan3[[#This Row],[PMT NO]]&lt;&gt;"",tblLoan3[[#This Row],[TOTAL PAYMENT]]-tblLoan3[[#This Row],[INTEREST]],"")</f>
        <v/>
      </c>
      <c r="H193" s="101" t="str">
        <f>IF(tblLoan3[[#This Row],[PMT NO]]&lt;&gt;"",tblLoan3[[#This Row],[BEGINNING BALANCE]]*(InterestRate/PaymentsPerYear),"")</f>
        <v/>
      </c>
      <c r="I193" s="101" t="str">
        <f>IF(tblLoan3[[#This Row],[PMT NO]]&lt;&gt;"",IF(tblLoan3[[#This Row],[SCHEDULED PAYMENT]]+tblLoan3[[#This Row],[EXTRA PAYMENT]]&lt;=tblLoan3[[#This Row],[BEGINNING BALANCE]],tblLoan3[[#This Row],[BEGINNING BALANCE]]-tblLoan3[[#This Row],[PRINCIPAL]],0),"")</f>
        <v/>
      </c>
      <c r="J193" s="101" t="str">
        <f>IF(tblLoan3[[#This Row],[PMT NO]]&lt;&gt;"",SUM(INDEX(tblLoan3[INTEREST],1,1):tblLoan3[[#This Row],[INTEREST]]),"")</f>
        <v/>
      </c>
    </row>
    <row r="194" spans="1:10" x14ac:dyDescent="0.2">
      <c r="A194" s="97" t="str">
        <f>IF(LoanIsGood,IF(ROW()-ROW(tblLoan3[[#Headers],[PMT NO]])&gt;ScheduledNumberOfPayments,"",ROW()-ROW(tblLoan3[[#Headers],[PMT NO]])),"")</f>
        <v/>
      </c>
      <c r="B194" s="98" t="str">
        <f>IF(tblLoan3[[#This Row],[PMT NO]]&lt;&gt;"",EOMONTH(LoanStartDate,ROW(tblLoan3[[#This Row],[PMT NO]])-ROW(tblLoan3[[#Headers],[PMT NO]])-2)+DAY(LoanStartDate),"")</f>
        <v/>
      </c>
      <c r="C194" s="101" t="str">
        <f>IF(tblLoan3[[#This Row],[PMT NO]]&lt;&gt;"",IF(ROW()-ROW(tblLoan3[[#Headers],[BEGINNING BALANCE]])=1,LoanAmount,INDEX(tblLoan3[ENDING BALANCE],ROW()-ROW(tblLoan3[[#Headers],[BEGINNING BALANCE]])-1)),"")</f>
        <v/>
      </c>
      <c r="D194" s="101" t="str">
        <f>IF(tblLoan3[[#This Row],[PMT NO]]&lt;&gt;"",ScheduledPayment,"")</f>
        <v/>
      </c>
      <c r="E19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94" s="101" t="str">
        <f>IF(tblLoan3[[#This Row],[PMT NO]]&lt;&gt;"",IF(tblLoan3[[#This Row],[SCHEDULED PAYMENT]]+tblLoan3[[#This Row],[EXTRA PAYMENT]]&lt;=tblLoan3[[#This Row],[BEGINNING BALANCE]],tblLoan3[[#This Row],[SCHEDULED PAYMENT]]+tblLoan3[[#This Row],[EXTRA PAYMENT]],tblLoan3[[#This Row],[BEGINNING BALANCE]]),"")</f>
        <v/>
      </c>
      <c r="G194" s="101" t="str">
        <f>IF(tblLoan3[[#This Row],[PMT NO]]&lt;&gt;"",tblLoan3[[#This Row],[TOTAL PAYMENT]]-tblLoan3[[#This Row],[INTEREST]],"")</f>
        <v/>
      </c>
      <c r="H194" s="101" t="str">
        <f>IF(tblLoan3[[#This Row],[PMT NO]]&lt;&gt;"",tblLoan3[[#This Row],[BEGINNING BALANCE]]*(InterestRate/PaymentsPerYear),"")</f>
        <v/>
      </c>
      <c r="I194" s="101" t="str">
        <f>IF(tblLoan3[[#This Row],[PMT NO]]&lt;&gt;"",IF(tblLoan3[[#This Row],[SCHEDULED PAYMENT]]+tblLoan3[[#This Row],[EXTRA PAYMENT]]&lt;=tblLoan3[[#This Row],[BEGINNING BALANCE]],tblLoan3[[#This Row],[BEGINNING BALANCE]]-tblLoan3[[#This Row],[PRINCIPAL]],0),"")</f>
        <v/>
      </c>
      <c r="J194" s="101" t="str">
        <f>IF(tblLoan3[[#This Row],[PMT NO]]&lt;&gt;"",SUM(INDEX(tblLoan3[INTEREST],1,1):tblLoan3[[#This Row],[INTEREST]]),"")</f>
        <v/>
      </c>
    </row>
    <row r="195" spans="1:10" x14ac:dyDescent="0.2">
      <c r="A195" s="97" t="str">
        <f>IF(LoanIsGood,IF(ROW()-ROW(tblLoan3[[#Headers],[PMT NO]])&gt;ScheduledNumberOfPayments,"",ROW()-ROW(tblLoan3[[#Headers],[PMT NO]])),"")</f>
        <v/>
      </c>
      <c r="B195" s="98" t="str">
        <f>IF(tblLoan3[[#This Row],[PMT NO]]&lt;&gt;"",EOMONTH(LoanStartDate,ROW(tblLoan3[[#This Row],[PMT NO]])-ROW(tblLoan3[[#Headers],[PMT NO]])-2)+DAY(LoanStartDate),"")</f>
        <v/>
      </c>
      <c r="C195" s="101" t="str">
        <f>IF(tblLoan3[[#This Row],[PMT NO]]&lt;&gt;"",IF(ROW()-ROW(tblLoan3[[#Headers],[BEGINNING BALANCE]])=1,LoanAmount,INDEX(tblLoan3[ENDING BALANCE],ROW()-ROW(tblLoan3[[#Headers],[BEGINNING BALANCE]])-1)),"")</f>
        <v/>
      </c>
      <c r="D195" s="101" t="str">
        <f>IF(tblLoan3[[#This Row],[PMT NO]]&lt;&gt;"",ScheduledPayment,"")</f>
        <v/>
      </c>
      <c r="E19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95" s="101" t="str">
        <f>IF(tblLoan3[[#This Row],[PMT NO]]&lt;&gt;"",IF(tblLoan3[[#This Row],[SCHEDULED PAYMENT]]+tblLoan3[[#This Row],[EXTRA PAYMENT]]&lt;=tblLoan3[[#This Row],[BEGINNING BALANCE]],tblLoan3[[#This Row],[SCHEDULED PAYMENT]]+tblLoan3[[#This Row],[EXTRA PAYMENT]],tblLoan3[[#This Row],[BEGINNING BALANCE]]),"")</f>
        <v/>
      </c>
      <c r="G195" s="101" t="str">
        <f>IF(tblLoan3[[#This Row],[PMT NO]]&lt;&gt;"",tblLoan3[[#This Row],[TOTAL PAYMENT]]-tblLoan3[[#This Row],[INTEREST]],"")</f>
        <v/>
      </c>
      <c r="H195" s="101" t="str">
        <f>IF(tblLoan3[[#This Row],[PMT NO]]&lt;&gt;"",tblLoan3[[#This Row],[BEGINNING BALANCE]]*(InterestRate/PaymentsPerYear),"")</f>
        <v/>
      </c>
      <c r="I195" s="101" t="str">
        <f>IF(tblLoan3[[#This Row],[PMT NO]]&lt;&gt;"",IF(tblLoan3[[#This Row],[SCHEDULED PAYMENT]]+tblLoan3[[#This Row],[EXTRA PAYMENT]]&lt;=tblLoan3[[#This Row],[BEGINNING BALANCE]],tblLoan3[[#This Row],[BEGINNING BALANCE]]-tblLoan3[[#This Row],[PRINCIPAL]],0),"")</f>
        <v/>
      </c>
      <c r="J195" s="101" t="str">
        <f>IF(tblLoan3[[#This Row],[PMT NO]]&lt;&gt;"",SUM(INDEX(tblLoan3[INTEREST],1,1):tblLoan3[[#This Row],[INTEREST]]),"")</f>
        <v/>
      </c>
    </row>
    <row r="196" spans="1:10" x14ac:dyDescent="0.2">
      <c r="A196" s="97" t="str">
        <f>IF(LoanIsGood,IF(ROW()-ROW(tblLoan3[[#Headers],[PMT NO]])&gt;ScheduledNumberOfPayments,"",ROW()-ROW(tblLoan3[[#Headers],[PMT NO]])),"")</f>
        <v/>
      </c>
      <c r="B196" s="98" t="str">
        <f>IF(tblLoan3[[#This Row],[PMT NO]]&lt;&gt;"",EOMONTH(LoanStartDate,ROW(tblLoan3[[#This Row],[PMT NO]])-ROW(tblLoan3[[#Headers],[PMT NO]])-2)+DAY(LoanStartDate),"")</f>
        <v/>
      </c>
      <c r="C196" s="101" t="str">
        <f>IF(tblLoan3[[#This Row],[PMT NO]]&lt;&gt;"",IF(ROW()-ROW(tblLoan3[[#Headers],[BEGINNING BALANCE]])=1,LoanAmount,INDEX(tblLoan3[ENDING BALANCE],ROW()-ROW(tblLoan3[[#Headers],[BEGINNING BALANCE]])-1)),"")</f>
        <v/>
      </c>
      <c r="D196" s="101" t="str">
        <f>IF(tblLoan3[[#This Row],[PMT NO]]&lt;&gt;"",ScheduledPayment,"")</f>
        <v/>
      </c>
      <c r="E19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96" s="101" t="str">
        <f>IF(tblLoan3[[#This Row],[PMT NO]]&lt;&gt;"",IF(tblLoan3[[#This Row],[SCHEDULED PAYMENT]]+tblLoan3[[#This Row],[EXTRA PAYMENT]]&lt;=tblLoan3[[#This Row],[BEGINNING BALANCE]],tblLoan3[[#This Row],[SCHEDULED PAYMENT]]+tblLoan3[[#This Row],[EXTRA PAYMENT]],tblLoan3[[#This Row],[BEGINNING BALANCE]]),"")</f>
        <v/>
      </c>
      <c r="G196" s="101" t="str">
        <f>IF(tblLoan3[[#This Row],[PMT NO]]&lt;&gt;"",tblLoan3[[#This Row],[TOTAL PAYMENT]]-tblLoan3[[#This Row],[INTEREST]],"")</f>
        <v/>
      </c>
      <c r="H196" s="101" t="str">
        <f>IF(tblLoan3[[#This Row],[PMT NO]]&lt;&gt;"",tblLoan3[[#This Row],[BEGINNING BALANCE]]*(InterestRate/PaymentsPerYear),"")</f>
        <v/>
      </c>
      <c r="I196" s="101" t="str">
        <f>IF(tblLoan3[[#This Row],[PMT NO]]&lt;&gt;"",IF(tblLoan3[[#This Row],[SCHEDULED PAYMENT]]+tblLoan3[[#This Row],[EXTRA PAYMENT]]&lt;=tblLoan3[[#This Row],[BEGINNING BALANCE]],tblLoan3[[#This Row],[BEGINNING BALANCE]]-tblLoan3[[#This Row],[PRINCIPAL]],0),"")</f>
        <v/>
      </c>
      <c r="J196" s="101" t="str">
        <f>IF(tblLoan3[[#This Row],[PMT NO]]&lt;&gt;"",SUM(INDEX(tblLoan3[INTEREST],1,1):tblLoan3[[#This Row],[INTEREST]]),"")</f>
        <v/>
      </c>
    </row>
    <row r="197" spans="1:10" x14ac:dyDescent="0.2">
      <c r="A197" s="97" t="str">
        <f>IF(LoanIsGood,IF(ROW()-ROW(tblLoan3[[#Headers],[PMT NO]])&gt;ScheduledNumberOfPayments,"",ROW()-ROW(tblLoan3[[#Headers],[PMT NO]])),"")</f>
        <v/>
      </c>
      <c r="B197" s="98" t="str">
        <f>IF(tblLoan3[[#This Row],[PMT NO]]&lt;&gt;"",EOMONTH(LoanStartDate,ROW(tblLoan3[[#This Row],[PMT NO]])-ROW(tblLoan3[[#Headers],[PMT NO]])-2)+DAY(LoanStartDate),"")</f>
        <v/>
      </c>
      <c r="C197" s="101" t="str">
        <f>IF(tblLoan3[[#This Row],[PMT NO]]&lt;&gt;"",IF(ROW()-ROW(tblLoan3[[#Headers],[BEGINNING BALANCE]])=1,LoanAmount,INDEX(tblLoan3[ENDING BALANCE],ROW()-ROW(tblLoan3[[#Headers],[BEGINNING BALANCE]])-1)),"")</f>
        <v/>
      </c>
      <c r="D197" s="101" t="str">
        <f>IF(tblLoan3[[#This Row],[PMT NO]]&lt;&gt;"",ScheduledPayment,"")</f>
        <v/>
      </c>
      <c r="E19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97" s="101" t="str">
        <f>IF(tblLoan3[[#This Row],[PMT NO]]&lt;&gt;"",IF(tblLoan3[[#This Row],[SCHEDULED PAYMENT]]+tblLoan3[[#This Row],[EXTRA PAYMENT]]&lt;=tblLoan3[[#This Row],[BEGINNING BALANCE]],tblLoan3[[#This Row],[SCHEDULED PAYMENT]]+tblLoan3[[#This Row],[EXTRA PAYMENT]],tblLoan3[[#This Row],[BEGINNING BALANCE]]),"")</f>
        <v/>
      </c>
      <c r="G197" s="101" t="str">
        <f>IF(tblLoan3[[#This Row],[PMT NO]]&lt;&gt;"",tblLoan3[[#This Row],[TOTAL PAYMENT]]-tblLoan3[[#This Row],[INTEREST]],"")</f>
        <v/>
      </c>
      <c r="H197" s="101" t="str">
        <f>IF(tblLoan3[[#This Row],[PMT NO]]&lt;&gt;"",tblLoan3[[#This Row],[BEGINNING BALANCE]]*(InterestRate/PaymentsPerYear),"")</f>
        <v/>
      </c>
      <c r="I197" s="101" t="str">
        <f>IF(tblLoan3[[#This Row],[PMT NO]]&lt;&gt;"",IF(tblLoan3[[#This Row],[SCHEDULED PAYMENT]]+tblLoan3[[#This Row],[EXTRA PAYMENT]]&lt;=tblLoan3[[#This Row],[BEGINNING BALANCE]],tblLoan3[[#This Row],[BEGINNING BALANCE]]-tblLoan3[[#This Row],[PRINCIPAL]],0),"")</f>
        <v/>
      </c>
      <c r="J197" s="101" t="str">
        <f>IF(tblLoan3[[#This Row],[PMT NO]]&lt;&gt;"",SUM(INDEX(tblLoan3[INTEREST],1,1):tblLoan3[[#This Row],[INTEREST]]),"")</f>
        <v/>
      </c>
    </row>
    <row r="198" spans="1:10" x14ac:dyDescent="0.2">
      <c r="A198" s="97" t="str">
        <f>IF(LoanIsGood,IF(ROW()-ROW(tblLoan3[[#Headers],[PMT NO]])&gt;ScheduledNumberOfPayments,"",ROW()-ROW(tblLoan3[[#Headers],[PMT NO]])),"")</f>
        <v/>
      </c>
      <c r="B198" s="98" t="str">
        <f>IF(tblLoan3[[#This Row],[PMT NO]]&lt;&gt;"",EOMONTH(LoanStartDate,ROW(tblLoan3[[#This Row],[PMT NO]])-ROW(tblLoan3[[#Headers],[PMT NO]])-2)+DAY(LoanStartDate),"")</f>
        <v/>
      </c>
      <c r="C198" s="101" t="str">
        <f>IF(tblLoan3[[#This Row],[PMT NO]]&lt;&gt;"",IF(ROW()-ROW(tblLoan3[[#Headers],[BEGINNING BALANCE]])=1,LoanAmount,INDEX(tblLoan3[ENDING BALANCE],ROW()-ROW(tblLoan3[[#Headers],[BEGINNING BALANCE]])-1)),"")</f>
        <v/>
      </c>
      <c r="D198" s="101" t="str">
        <f>IF(tblLoan3[[#This Row],[PMT NO]]&lt;&gt;"",ScheduledPayment,"")</f>
        <v/>
      </c>
      <c r="E19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98" s="101" t="str">
        <f>IF(tblLoan3[[#This Row],[PMT NO]]&lt;&gt;"",IF(tblLoan3[[#This Row],[SCHEDULED PAYMENT]]+tblLoan3[[#This Row],[EXTRA PAYMENT]]&lt;=tblLoan3[[#This Row],[BEGINNING BALANCE]],tblLoan3[[#This Row],[SCHEDULED PAYMENT]]+tblLoan3[[#This Row],[EXTRA PAYMENT]],tblLoan3[[#This Row],[BEGINNING BALANCE]]),"")</f>
        <v/>
      </c>
      <c r="G198" s="101" t="str">
        <f>IF(tblLoan3[[#This Row],[PMT NO]]&lt;&gt;"",tblLoan3[[#This Row],[TOTAL PAYMENT]]-tblLoan3[[#This Row],[INTEREST]],"")</f>
        <v/>
      </c>
      <c r="H198" s="101" t="str">
        <f>IF(tblLoan3[[#This Row],[PMT NO]]&lt;&gt;"",tblLoan3[[#This Row],[BEGINNING BALANCE]]*(InterestRate/PaymentsPerYear),"")</f>
        <v/>
      </c>
      <c r="I198" s="101" t="str">
        <f>IF(tblLoan3[[#This Row],[PMT NO]]&lt;&gt;"",IF(tblLoan3[[#This Row],[SCHEDULED PAYMENT]]+tblLoan3[[#This Row],[EXTRA PAYMENT]]&lt;=tblLoan3[[#This Row],[BEGINNING BALANCE]],tblLoan3[[#This Row],[BEGINNING BALANCE]]-tblLoan3[[#This Row],[PRINCIPAL]],0),"")</f>
        <v/>
      </c>
      <c r="J198" s="101" t="str">
        <f>IF(tblLoan3[[#This Row],[PMT NO]]&lt;&gt;"",SUM(INDEX(tblLoan3[INTEREST],1,1):tblLoan3[[#This Row],[INTEREST]]),"")</f>
        <v/>
      </c>
    </row>
    <row r="199" spans="1:10" x14ac:dyDescent="0.2">
      <c r="A199" s="97" t="str">
        <f>IF(LoanIsGood,IF(ROW()-ROW(tblLoan3[[#Headers],[PMT NO]])&gt;ScheduledNumberOfPayments,"",ROW()-ROW(tblLoan3[[#Headers],[PMT NO]])),"")</f>
        <v/>
      </c>
      <c r="B199" s="98" t="str">
        <f>IF(tblLoan3[[#This Row],[PMT NO]]&lt;&gt;"",EOMONTH(LoanStartDate,ROW(tblLoan3[[#This Row],[PMT NO]])-ROW(tblLoan3[[#Headers],[PMT NO]])-2)+DAY(LoanStartDate),"")</f>
        <v/>
      </c>
      <c r="C199" s="101" t="str">
        <f>IF(tblLoan3[[#This Row],[PMT NO]]&lt;&gt;"",IF(ROW()-ROW(tblLoan3[[#Headers],[BEGINNING BALANCE]])=1,LoanAmount,INDEX(tblLoan3[ENDING BALANCE],ROW()-ROW(tblLoan3[[#Headers],[BEGINNING BALANCE]])-1)),"")</f>
        <v/>
      </c>
      <c r="D199" s="101" t="str">
        <f>IF(tblLoan3[[#This Row],[PMT NO]]&lt;&gt;"",ScheduledPayment,"")</f>
        <v/>
      </c>
      <c r="E19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199" s="101" t="str">
        <f>IF(tblLoan3[[#This Row],[PMT NO]]&lt;&gt;"",IF(tblLoan3[[#This Row],[SCHEDULED PAYMENT]]+tblLoan3[[#This Row],[EXTRA PAYMENT]]&lt;=tblLoan3[[#This Row],[BEGINNING BALANCE]],tblLoan3[[#This Row],[SCHEDULED PAYMENT]]+tblLoan3[[#This Row],[EXTRA PAYMENT]],tblLoan3[[#This Row],[BEGINNING BALANCE]]),"")</f>
        <v/>
      </c>
      <c r="G199" s="101" t="str">
        <f>IF(tblLoan3[[#This Row],[PMT NO]]&lt;&gt;"",tblLoan3[[#This Row],[TOTAL PAYMENT]]-tblLoan3[[#This Row],[INTEREST]],"")</f>
        <v/>
      </c>
      <c r="H199" s="101" t="str">
        <f>IF(tblLoan3[[#This Row],[PMT NO]]&lt;&gt;"",tblLoan3[[#This Row],[BEGINNING BALANCE]]*(InterestRate/PaymentsPerYear),"")</f>
        <v/>
      </c>
      <c r="I199" s="101" t="str">
        <f>IF(tblLoan3[[#This Row],[PMT NO]]&lt;&gt;"",IF(tblLoan3[[#This Row],[SCHEDULED PAYMENT]]+tblLoan3[[#This Row],[EXTRA PAYMENT]]&lt;=tblLoan3[[#This Row],[BEGINNING BALANCE]],tblLoan3[[#This Row],[BEGINNING BALANCE]]-tblLoan3[[#This Row],[PRINCIPAL]],0),"")</f>
        <v/>
      </c>
      <c r="J199" s="101" t="str">
        <f>IF(tblLoan3[[#This Row],[PMT NO]]&lt;&gt;"",SUM(INDEX(tblLoan3[INTEREST],1,1):tblLoan3[[#This Row],[INTEREST]]),"")</f>
        <v/>
      </c>
    </row>
    <row r="200" spans="1:10" x14ac:dyDescent="0.2">
      <c r="A200" s="97" t="str">
        <f>IF(LoanIsGood,IF(ROW()-ROW(tblLoan3[[#Headers],[PMT NO]])&gt;ScheduledNumberOfPayments,"",ROW()-ROW(tblLoan3[[#Headers],[PMT NO]])),"")</f>
        <v/>
      </c>
      <c r="B200" s="98" t="str">
        <f>IF(tblLoan3[[#This Row],[PMT NO]]&lt;&gt;"",EOMONTH(LoanStartDate,ROW(tblLoan3[[#This Row],[PMT NO]])-ROW(tblLoan3[[#Headers],[PMT NO]])-2)+DAY(LoanStartDate),"")</f>
        <v/>
      </c>
      <c r="C200" s="101" t="str">
        <f>IF(tblLoan3[[#This Row],[PMT NO]]&lt;&gt;"",IF(ROW()-ROW(tblLoan3[[#Headers],[BEGINNING BALANCE]])=1,LoanAmount,INDEX(tblLoan3[ENDING BALANCE],ROW()-ROW(tblLoan3[[#Headers],[BEGINNING BALANCE]])-1)),"")</f>
        <v/>
      </c>
      <c r="D200" s="101" t="str">
        <f>IF(tblLoan3[[#This Row],[PMT NO]]&lt;&gt;"",ScheduledPayment,"")</f>
        <v/>
      </c>
      <c r="E20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00" s="101" t="str">
        <f>IF(tblLoan3[[#This Row],[PMT NO]]&lt;&gt;"",IF(tblLoan3[[#This Row],[SCHEDULED PAYMENT]]+tblLoan3[[#This Row],[EXTRA PAYMENT]]&lt;=tblLoan3[[#This Row],[BEGINNING BALANCE]],tblLoan3[[#This Row],[SCHEDULED PAYMENT]]+tblLoan3[[#This Row],[EXTRA PAYMENT]],tblLoan3[[#This Row],[BEGINNING BALANCE]]),"")</f>
        <v/>
      </c>
      <c r="G200" s="101" t="str">
        <f>IF(tblLoan3[[#This Row],[PMT NO]]&lt;&gt;"",tblLoan3[[#This Row],[TOTAL PAYMENT]]-tblLoan3[[#This Row],[INTEREST]],"")</f>
        <v/>
      </c>
      <c r="H200" s="101" t="str">
        <f>IF(tblLoan3[[#This Row],[PMT NO]]&lt;&gt;"",tblLoan3[[#This Row],[BEGINNING BALANCE]]*(InterestRate/PaymentsPerYear),"")</f>
        <v/>
      </c>
      <c r="I200" s="101" t="str">
        <f>IF(tblLoan3[[#This Row],[PMT NO]]&lt;&gt;"",IF(tblLoan3[[#This Row],[SCHEDULED PAYMENT]]+tblLoan3[[#This Row],[EXTRA PAYMENT]]&lt;=tblLoan3[[#This Row],[BEGINNING BALANCE]],tblLoan3[[#This Row],[BEGINNING BALANCE]]-tblLoan3[[#This Row],[PRINCIPAL]],0),"")</f>
        <v/>
      </c>
      <c r="J200" s="101" t="str">
        <f>IF(tblLoan3[[#This Row],[PMT NO]]&lt;&gt;"",SUM(INDEX(tblLoan3[INTEREST],1,1):tblLoan3[[#This Row],[INTEREST]]),"")</f>
        <v/>
      </c>
    </row>
    <row r="201" spans="1:10" x14ac:dyDescent="0.2">
      <c r="A201" s="97" t="str">
        <f>IF(LoanIsGood,IF(ROW()-ROW(tblLoan3[[#Headers],[PMT NO]])&gt;ScheduledNumberOfPayments,"",ROW()-ROW(tblLoan3[[#Headers],[PMT NO]])),"")</f>
        <v/>
      </c>
      <c r="B201" s="98" t="str">
        <f>IF(tblLoan3[[#This Row],[PMT NO]]&lt;&gt;"",EOMONTH(LoanStartDate,ROW(tblLoan3[[#This Row],[PMT NO]])-ROW(tblLoan3[[#Headers],[PMT NO]])-2)+DAY(LoanStartDate),"")</f>
        <v/>
      </c>
      <c r="C201" s="101" t="str">
        <f>IF(tblLoan3[[#This Row],[PMT NO]]&lt;&gt;"",IF(ROW()-ROW(tblLoan3[[#Headers],[BEGINNING BALANCE]])=1,LoanAmount,INDEX(tblLoan3[ENDING BALANCE],ROW()-ROW(tblLoan3[[#Headers],[BEGINNING BALANCE]])-1)),"")</f>
        <v/>
      </c>
      <c r="D201" s="101" t="str">
        <f>IF(tblLoan3[[#This Row],[PMT NO]]&lt;&gt;"",ScheduledPayment,"")</f>
        <v/>
      </c>
      <c r="E20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01" s="101" t="str">
        <f>IF(tblLoan3[[#This Row],[PMT NO]]&lt;&gt;"",IF(tblLoan3[[#This Row],[SCHEDULED PAYMENT]]+tblLoan3[[#This Row],[EXTRA PAYMENT]]&lt;=tblLoan3[[#This Row],[BEGINNING BALANCE]],tblLoan3[[#This Row],[SCHEDULED PAYMENT]]+tblLoan3[[#This Row],[EXTRA PAYMENT]],tblLoan3[[#This Row],[BEGINNING BALANCE]]),"")</f>
        <v/>
      </c>
      <c r="G201" s="101" t="str">
        <f>IF(tblLoan3[[#This Row],[PMT NO]]&lt;&gt;"",tblLoan3[[#This Row],[TOTAL PAYMENT]]-tblLoan3[[#This Row],[INTEREST]],"")</f>
        <v/>
      </c>
      <c r="H201" s="101" t="str">
        <f>IF(tblLoan3[[#This Row],[PMT NO]]&lt;&gt;"",tblLoan3[[#This Row],[BEGINNING BALANCE]]*(InterestRate/PaymentsPerYear),"")</f>
        <v/>
      </c>
      <c r="I201" s="101" t="str">
        <f>IF(tblLoan3[[#This Row],[PMT NO]]&lt;&gt;"",IF(tblLoan3[[#This Row],[SCHEDULED PAYMENT]]+tblLoan3[[#This Row],[EXTRA PAYMENT]]&lt;=tblLoan3[[#This Row],[BEGINNING BALANCE]],tblLoan3[[#This Row],[BEGINNING BALANCE]]-tblLoan3[[#This Row],[PRINCIPAL]],0),"")</f>
        <v/>
      </c>
      <c r="J201" s="101" t="str">
        <f>IF(tblLoan3[[#This Row],[PMT NO]]&lt;&gt;"",SUM(INDEX(tblLoan3[INTEREST],1,1):tblLoan3[[#This Row],[INTEREST]]),"")</f>
        <v/>
      </c>
    </row>
    <row r="202" spans="1:10" x14ac:dyDescent="0.2">
      <c r="A202" s="97" t="str">
        <f>IF(LoanIsGood,IF(ROW()-ROW(tblLoan3[[#Headers],[PMT NO]])&gt;ScheduledNumberOfPayments,"",ROW()-ROW(tblLoan3[[#Headers],[PMT NO]])),"")</f>
        <v/>
      </c>
      <c r="B202" s="98" t="str">
        <f>IF(tblLoan3[[#This Row],[PMT NO]]&lt;&gt;"",EOMONTH(LoanStartDate,ROW(tblLoan3[[#This Row],[PMT NO]])-ROW(tblLoan3[[#Headers],[PMT NO]])-2)+DAY(LoanStartDate),"")</f>
        <v/>
      </c>
      <c r="C202" s="101" t="str">
        <f>IF(tblLoan3[[#This Row],[PMT NO]]&lt;&gt;"",IF(ROW()-ROW(tblLoan3[[#Headers],[BEGINNING BALANCE]])=1,LoanAmount,INDEX(tblLoan3[ENDING BALANCE],ROW()-ROW(tblLoan3[[#Headers],[BEGINNING BALANCE]])-1)),"")</f>
        <v/>
      </c>
      <c r="D202" s="101" t="str">
        <f>IF(tblLoan3[[#This Row],[PMT NO]]&lt;&gt;"",ScheduledPayment,"")</f>
        <v/>
      </c>
      <c r="E20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02" s="101" t="str">
        <f>IF(tblLoan3[[#This Row],[PMT NO]]&lt;&gt;"",IF(tblLoan3[[#This Row],[SCHEDULED PAYMENT]]+tblLoan3[[#This Row],[EXTRA PAYMENT]]&lt;=tblLoan3[[#This Row],[BEGINNING BALANCE]],tblLoan3[[#This Row],[SCHEDULED PAYMENT]]+tblLoan3[[#This Row],[EXTRA PAYMENT]],tblLoan3[[#This Row],[BEGINNING BALANCE]]),"")</f>
        <v/>
      </c>
      <c r="G202" s="101" t="str">
        <f>IF(tblLoan3[[#This Row],[PMT NO]]&lt;&gt;"",tblLoan3[[#This Row],[TOTAL PAYMENT]]-tblLoan3[[#This Row],[INTEREST]],"")</f>
        <v/>
      </c>
      <c r="H202" s="101" t="str">
        <f>IF(tblLoan3[[#This Row],[PMT NO]]&lt;&gt;"",tblLoan3[[#This Row],[BEGINNING BALANCE]]*(InterestRate/PaymentsPerYear),"")</f>
        <v/>
      </c>
      <c r="I202" s="101" t="str">
        <f>IF(tblLoan3[[#This Row],[PMT NO]]&lt;&gt;"",IF(tblLoan3[[#This Row],[SCHEDULED PAYMENT]]+tblLoan3[[#This Row],[EXTRA PAYMENT]]&lt;=tblLoan3[[#This Row],[BEGINNING BALANCE]],tblLoan3[[#This Row],[BEGINNING BALANCE]]-tblLoan3[[#This Row],[PRINCIPAL]],0),"")</f>
        <v/>
      </c>
      <c r="J202" s="101" t="str">
        <f>IF(tblLoan3[[#This Row],[PMT NO]]&lt;&gt;"",SUM(INDEX(tblLoan3[INTEREST],1,1):tblLoan3[[#This Row],[INTEREST]]),"")</f>
        <v/>
      </c>
    </row>
    <row r="203" spans="1:10" x14ac:dyDescent="0.2">
      <c r="A203" s="97" t="str">
        <f>IF(LoanIsGood,IF(ROW()-ROW(tblLoan3[[#Headers],[PMT NO]])&gt;ScheduledNumberOfPayments,"",ROW()-ROW(tblLoan3[[#Headers],[PMT NO]])),"")</f>
        <v/>
      </c>
      <c r="B203" s="98" t="str">
        <f>IF(tblLoan3[[#This Row],[PMT NO]]&lt;&gt;"",EOMONTH(LoanStartDate,ROW(tblLoan3[[#This Row],[PMT NO]])-ROW(tblLoan3[[#Headers],[PMT NO]])-2)+DAY(LoanStartDate),"")</f>
        <v/>
      </c>
      <c r="C203" s="101" t="str">
        <f>IF(tblLoan3[[#This Row],[PMT NO]]&lt;&gt;"",IF(ROW()-ROW(tblLoan3[[#Headers],[BEGINNING BALANCE]])=1,LoanAmount,INDEX(tblLoan3[ENDING BALANCE],ROW()-ROW(tblLoan3[[#Headers],[BEGINNING BALANCE]])-1)),"")</f>
        <v/>
      </c>
      <c r="D203" s="101" t="str">
        <f>IF(tblLoan3[[#This Row],[PMT NO]]&lt;&gt;"",ScheduledPayment,"")</f>
        <v/>
      </c>
      <c r="E20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03" s="101" t="str">
        <f>IF(tblLoan3[[#This Row],[PMT NO]]&lt;&gt;"",IF(tblLoan3[[#This Row],[SCHEDULED PAYMENT]]+tblLoan3[[#This Row],[EXTRA PAYMENT]]&lt;=tblLoan3[[#This Row],[BEGINNING BALANCE]],tblLoan3[[#This Row],[SCHEDULED PAYMENT]]+tblLoan3[[#This Row],[EXTRA PAYMENT]],tblLoan3[[#This Row],[BEGINNING BALANCE]]),"")</f>
        <v/>
      </c>
      <c r="G203" s="101" t="str">
        <f>IF(tblLoan3[[#This Row],[PMT NO]]&lt;&gt;"",tblLoan3[[#This Row],[TOTAL PAYMENT]]-tblLoan3[[#This Row],[INTEREST]],"")</f>
        <v/>
      </c>
      <c r="H203" s="101" t="str">
        <f>IF(tblLoan3[[#This Row],[PMT NO]]&lt;&gt;"",tblLoan3[[#This Row],[BEGINNING BALANCE]]*(InterestRate/PaymentsPerYear),"")</f>
        <v/>
      </c>
      <c r="I203" s="101" t="str">
        <f>IF(tblLoan3[[#This Row],[PMT NO]]&lt;&gt;"",IF(tblLoan3[[#This Row],[SCHEDULED PAYMENT]]+tblLoan3[[#This Row],[EXTRA PAYMENT]]&lt;=tblLoan3[[#This Row],[BEGINNING BALANCE]],tblLoan3[[#This Row],[BEGINNING BALANCE]]-tblLoan3[[#This Row],[PRINCIPAL]],0),"")</f>
        <v/>
      </c>
      <c r="J203" s="101" t="str">
        <f>IF(tblLoan3[[#This Row],[PMT NO]]&lt;&gt;"",SUM(INDEX(tblLoan3[INTEREST],1,1):tblLoan3[[#This Row],[INTEREST]]),"")</f>
        <v/>
      </c>
    </row>
    <row r="204" spans="1:10" x14ac:dyDescent="0.2">
      <c r="A204" s="97" t="str">
        <f>IF(LoanIsGood,IF(ROW()-ROW(tblLoan3[[#Headers],[PMT NO]])&gt;ScheduledNumberOfPayments,"",ROW()-ROW(tblLoan3[[#Headers],[PMT NO]])),"")</f>
        <v/>
      </c>
      <c r="B204" s="98" t="str">
        <f>IF(tblLoan3[[#This Row],[PMT NO]]&lt;&gt;"",EOMONTH(LoanStartDate,ROW(tblLoan3[[#This Row],[PMT NO]])-ROW(tblLoan3[[#Headers],[PMT NO]])-2)+DAY(LoanStartDate),"")</f>
        <v/>
      </c>
      <c r="C204" s="101" t="str">
        <f>IF(tblLoan3[[#This Row],[PMT NO]]&lt;&gt;"",IF(ROW()-ROW(tblLoan3[[#Headers],[BEGINNING BALANCE]])=1,LoanAmount,INDEX(tblLoan3[ENDING BALANCE],ROW()-ROW(tblLoan3[[#Headers],[BEGINNING BALANCE]])-1)),"")</f>
        <v/>
      </c>
      <c r="D204" s="101" t="str">
        <f>IF(tblLoan3[[#This Row],[PMT NO]]&lt;&gt;"",ScheduledPayment,"")</f>
        <v/>
      </c>
      <c r="E20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04" s="101" t="str">
        <f>IF(tblLoan3[[#This Row],[PMT NO]]&lt;&gt;"",IF(tblLoan3[[#This Row],[SCHEDULED PAYMENT]]+tblLoan3[[#This Row],[EXTRA PAYMENT]]&lt;=tblLoan3[[#This Row],[BEGINNING BALANCE]],tblLoan3[[#This Row],[SCHEDULED PAYMENT]]+tblLoan3[[#This Row],[EXTRA PAYMENT]],tblLoan3[[#This Row],[BEGINNING BALANCE]]),"")</f>
        <v/>
      </c>
      <c r="G204" s="101" t="str">
        <f>IF(tblLoan3[[#This Row],[PMT NO]]&lt;&gt;"",tblLoan3[[#This Row],[TOTAL PAYMENT]]-tblLoan3[[#This Row],[INTEREST]],"")</f>
        <v/>
      </c>
      <c r="H204" s="101" t="str">
        <f>IF(tblLoan3[[#This Row],[PMT NO]]&lt;&gt;"",tblLoan3[[#This Row],[BEGINNING BALANCE]]*(InterestRate/PaymentsPerYear),"")</f>
        <v/>
      </c>
      <c r="I204" s="101" t="str">
        <f>IF(tblLoan3[[#This Row],[PMT NO]]&lt;&gt;"",IF(tblLoan3[[#This Row],[SCHEDULED PAYMENT]]+tblLoan3[[#This Row],[EXTRA PAYMENT]]&lt;=tblLoan3[[#This Row],[BEGINNING BALANCE]],tblLoan3[[#This Row],[BEGINNING BALANCE]]-tblLoan3[[#This Row],[PRINCIPAL]],0),"")</f>
        <v/>
      </c>
      <c r="J204" s="101" t="str">
        <f>IF(tblLoan3[[#This Row],[PMT NO]]&lt;&gt;"",SUM(INDEX(tblLoan3[INTEREST],1,1):tblLoan3[[#This Row],[INTEREST]]),"")</f>
        <v/>
      </c>
    </row>
    <row r="205" spans="1:10" x14ac:dyDescent="0.2">
      <c r="A205" s="97" t="str">
        <f>IF(LoanIsGood,IF(ROW()-ROW(tblLoan3[[#Headers],[PMT NO]])&gt;ScheduledNumberOfPayments,"",ROW()-ROW(tblLoan3[[#Headers],[PMT NO]])),"")</f>
        <v/>
      </c>
      <c r="B205" s="98" t="str">
        <f>IF(tblLoan3[[#This Row],[PMT NO]]&lt;&gt;"",EOMONTH(LoanStartDate,ROW(tblLoan3[[#This Row],[PMT NO]])-ROW(tblLoan3[[#Headers],[PMT NO]])-2)+DAY(LoanStartDate),"")</f>
        <v/>
      </c>
      <c r="C205" s="101" t="str">
        <f>IF(tblLoan3[[#This Row],[PMT NO]]&lt;&gt;"",IF(ROW()-ROW(tblLoan3[[#Headers],[BEGINNING BALANCE]])=1,LoanAmount,INDEX(tblLoan3[ENDING BALANCE],ROW()-ROW(tblLoan3[[#Headers],[BEGINNING BALANCE]])-1)),"")</f>
        <v/>
      </c>
      <c r="D205" s="101" t="str">
        <f>IF(tblLoan3[[#This Row],[PMT NO]]&lt;&gt;"",ScheduledPayment,"")</f>
        <v/>
      </c>
      <c r="E20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05" s="101" t="str">
        <f>IF(tblLoan3[[#This Row],[PMT NO]]&lt;&gt;"",IF(tblLoan3[[#This Row],[SCHEDULED PAYMENT]]+tblLoan3[[#This Row],[EXTRA PAYMENT]]&lt;=tblLoan3[[#This Row],[BEGINNING BALANCE]],tblLoan3[[#This Row],[SCHEDULED PAYMENT]]+tblLoan3[[#This Row],[EXTRA PAYMENT]],tblLoan3[[#This Row],[BEGINNING BALANCE]]),"")</f>
        <v/>
      </c>
      <c r="G205" s="101" t="str">
        <f>IF(tblLoan3[[#This Row],[PMT NO]]&lt;&gt;"",tblLoan3[[#This Row],[TOTAL PAYMENT]]-tblLoan3[[#This Row],[INTEREST]],"")</f>
        <v/>
      </c>
      <c r="H205" s="101" t="str">
        <f>IF(tblLoan3[[#This Row],[PMT NO]]&lt;&gt;"",tblLoan3[[#This Row],[BEGINNING BALANCE]]*(InterestRate/PaymentsPerYear),"")</f>
        <v/>
      </c>
      <c r="I205" s="101" t="str">
        <f>IF(tblLoan3[[#This Row],[PMT NO]]&lt;&gt;"",IF(tblLoan3[[#This Row],[SCHEDULED PAYMENT]]+tblLoan3[[#This Row],[EXTRA PAYMENT]]&lt;=tblLoan3[[#This Row],[BEGINNING BALANCE]],tblLoan3[[#This Row],[BEGINNING BALANCE]]-tblLoan3[[#This Row],[PRINCIPAL]],0),"")</f>
        <v/>
      </c>
      <c r="J205" s="101" t="str">
        <f>IF(tblLoan3[[#This Row],[PMT NO]]&lt;&gt;"",SUM(INDEX(tblLoan3[INTEREST],1,1):tblLoan3[[#This Row],[INTEREST]]),"")</f>
        <v/>
      </c>
    </row>
    <row r="206" spans="1:10" x14ac:dyDescent="0.2">
      <c r="A206" s="97" t="str">
        <f>IF(LoanIsGood,IF(ROW()-ROW(tblLoan3[[#Headers],[PMT NO]])&gt;ScheduledNumberOfPayments,"",ROW()-ROW(tblLoan3[[#Headers],[PMT NO]])),"")</f>
        <v/>
      </c>
      <c r="B206" s="98" t="str">
        <f>IF(tblLoan3[[#This Row],[PMT NO]]&lt;&gt;"",EOMONTH(LoanStartDate,ROW(tblLoan3[[#This Row],[PMT NO]])-ROW(tblLoan3[[#Headers],[PMT NO]])-2)+DAY(LoanStartDate),"")</f>
        <v/>
      </c>
      <c r="C206" s="101" t="str">
        <f>IF(tblLoan3[[#This Row],[PMT NO]]&lt;&gt;"",IF(ROW()-ROW(tblLoan3[[#Headers],[BEGINNING BALANCE]])=1,LoanAmount,INDEX(tblLoan3[ENDING BALANCE],ROW()-ROW(tblLoan3[[#Headers],[BEGINNING BALANCE]])-1)),"")</f>
        <v/>
      </c>
      <c r="D206" s="101" t="str">
        <f>IF(tblLoan3[[#This Row],[PMT NO]]&lt;&gt;"",ScheduledPayment,"")</f>
        <v/>
      </c>
      <c r="E20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06" s="101" t="str">
        <f>IF(tblLoan3[[#This Row],[PMT NO]]&lt;&gt;"",IF(tblLoan3[[#This Row],[SCHEDULED PAYMENT]]+tblLoan3[[#This Row],[EXTRA PAYMENT]]&lt;=tblLoan3[[#This Row],[BEGINNING BALANCE]],tblLoan3[[#This Row],[SCHEDULED PAYMENT]]+tblLoan3[[#This Row],[EXTRA PAYMENT]],tblLoan3[[#This Row],[BEGINNING BALANCE]]),"")</f>
        <v/>
      </c>
      <c r="G206" s="101" t="str">
        <f>IF(tblLoan3[[#This Row],[PMT NO]]&lt;&gt;"",tblLoan3[[#This Row],[TOTAL PAYMENT]]-tblLoan3[[#This Row],[INTEREST]],"")</f>
        <v/>
      </c>
      <c r="H206" s="101" t="str">
        <f>IF(tblLoan3[[#This Row],[PMT NO]]&lt;&gt;"",tblLoan3[[#This Row],[BEGINNING BALANCE]]*(InterestRate/PaymentsPerYear),"")</f>
        <v/>
      </c>
      <c r="I206" s="101" t="str">
        <f>IF(tblLoan3[[#This Row],[PMT NO]]&lt;&gt;"",IF(tblLoan3[[#This Row],[SCHEDULED PAYMENT]]+tblLoan3[[#This Row],[EXTRA PAYMENT]]&lt;=tblLoan3[[#This Row],[BEGINNING BALANCE]],tblLoan3[[#This Row],[BEGINNING BALANCE]]-tblLoan3[[#This Row],[PRINCIPAL]],0),"")</f>
        <v/>
      </c>
      <c r="J206" s="101" t="str">
        <f>IF(tblLoan3[[#This Row],[PMT NO]]&lt;&gt;"",SUM(INDEX(tblLoan3[INTEREST],1,1):tblLoan3[[#This Row],[INTEREST]]),"")</f>
        <v/>
      </c>
    </row>
    <row r="207" spans="1:10" x14ac:dyDescent="0.2">
      <c r="A207" s="97" t="str">
        <f>IF(LoanIsGood,IF(ROW()-ROW(tblLoan3[[#Headers],[PMT NO]])&gt;ScheduledNumberOfPayments,"",ROW()-ROW(tblLoan3[[#Headers],[PMT NO]])),"")</f>
        <v/>
      </c>
      <c r="B207" s="98" t="str">
        <f>IF(tblLoan3[[#This Row],[PMT NO]]&lt;&gt;"",EOMONTH(LoanStartDate,ROW(tblLoan3[[#This Row],[PMT NO]])-ROW(tblLoan3[[#Headers],[PMT NO]])-2)+DAY(LoanStartDate),"")</f>
        <v/>
      </c>
      <c r="C207" s="101" t="str">
        <f>IF(tblLoan3[[#This Row],[PMT NO]]&lt;&gt;"",IF(ROW()-ROW(tblLoan3[[#Headers],[BEGINNING BALANCE]])=1,LoanAmount,INDEX(tblLoan3[ENDING BALANCE],ROW()-ROW(tblLoan3[[#Headers],[BEGINNING BALANCE]])-1)),"")</f>
        <v/>
      </c>
      <c r="D207" s="101" t="str">
        <f>IF(tblLoan3[[#This Row],[PMT NO]]&lt;&gt;"",ScheduledPayment,"")</f>
        <v/>
      </c>
      <c r="E20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07" s="101" t="str">
        <f>IF(tblLoan3[[#This Row],[PMT NO]]&lt;&gt;"",IF(tblLoan3[[#This Row],[SCHEDULED PAYMENT]]+tblLoan3[[#This Row],[EXTRA PAYMENT]]&lt;=tblLoan3[[#This Row],[BEGINNING BALANCE]],tblLoan3[[#This Row],[SCHEDULED PAYMENT]]+tblLoan3[[#This Row],[EXTRA PAYMENT]],tblLoan3[[#This Row],[BEGINNING BALANCE]]),"")</f>
        <v/>
      </c>
      <c r="G207" s="101" t="str">
        <f>IF(tblLoan3[[#This Row],[PMT NO]]&lt;&gt;"",tblLoan3[[#This Row],[TOTAL PAYMENT]]-tblLoan3[[#This Row],[INTEREST]],"")</f>
        <v/>
      </c>
      <c r="H207" s="101" t="str">
        <f>IF(tblLoan3[[#This Row],[PMT NO]]&lt;&gt;"",tblLoan3[[#This Row],[BEGINNING BALANCE]]*(InterestRate/PaymentsPerYear),"")</f>
        <v/>
      </c>
      <c r="I207" s="101" t="str">
        <f>IF(tblLoan3[[#This Row],[PMT NO]]&lt;&gt;"",IF(tblLoan3[[#This Row],[SCHEDULED PAYMENT]]+tblLoan3[[#This Row],[EXTRA PAYMENT]]&lt;=tblLoan3[[#This Row],[BEGINNING BALANCE]],tblLoan3[[#This Row],[BEGINNING BALANCE]]-tblLoan3[[#This Row],[PRINCIPAL]],0),"")</f>
        <v/>
      </c>
      <c r="J207" s="101" t="str">
        <f>IF(tblLoan3[[#This Row],[PMT NO]]&lt;&gt;"",SUM(INDEX(tblLoan3[INTEREST],1,1):tblLoan3[[#This Row],[INTEREST]]),"")</f>
        <v/>
      </c>
    </row>
    <row r="208" spans="1:10" x14ac:dyDescent="0.2">
      <c r="A208" s="97" t="str">
        <f>IF(LoanIsGood,IF(ROW()-ROW(tblLoan3[[#Headers],[PMT NO]])&gt;ScheduledNumberOfPayments,"",ROW()-ROW(tblLoan3[[#Headers],[PMT NO]])),"")</f>
        <v/>
      </c>
      <c r="B208" s="98" t="str">
        <f>IF(tblLoan3[[#This Row],[PMT NO]]&lt;&gt;"",EOMONTH(LoanStartDate,ROW(tblLoan3[[#This Row],[PMT NO]])-ROW(tblLoan3[[#Headers],[PMT NO]])-2)+DAY(LoanStartDate),"")</f>
        <v/>
      </c>
      <c r="C208" s="101" t="str">
        <f>IF(tblLoan3[[#This Row],[PMT NO]]&lt;&gt;"",IF(ROW()-ROW(tblLoan3[[#Headers],[BEGINNING BALANCE]])=1,LoanAmount,INDEX(tblLoan3[ENDING BALANCE],ROW()-ROW(tblLoan3[[#Headers],[BEGINNING BALANCE]])-1)),"")</f>
        <v/>
      </c>
      <c r="D208" s="101" t="str">
        <f>IF(tblLoan3[[#This Row],[PMT NO]]&lt;&gt;"",ScheduledPayment,"")</f>
        <v/>
      </c>
      <c r="E20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08" s="101" t="str">
        <f>IF(tblLoan3[[#This Row],[PMT NO]]&lt;&gt;"",IF(tblLoan3[[#This Row],[SCHEDULED PAYMENT]]+tblLoan3[[#This Row],[EXTRA PAYMENT]]&lt;=tblLoan3[[#This Row],[BEGINNING BALANCE]],tblLoan3[[#This Row],[SCHEDULED PAYMENT]]+tblLoan3[[#This Row],[EXTRA PAYMENT]],tblLoan3[[#This Row],[BEGINNING BALANCE]]),"")</f>
        <v/>
      </c>
      <c r="G208" s="101" t="str">
        <f>IF(tblLoan3[[#This Row],[PMT NO]]&lt;&gt;"",tblLoan3[[#This Row],[TOTAL PAYMENT]]-tblLoan3[[#This Row],[INTEREST]],"")</f>
        <v/>
      </c>
      <c r="H208" s="101" t="str">
        <f>IF(tblLoan3[[#This Row],[PMT NO]]&lt;&gt;"",tblLoan3[[#This Row],[BEGINNING BALANCE]]*(InterestRate/PaymentsPerYear),"")</f>
        <v/>
      </c>
      <c r="I208" s="101" t="str">
        <f>IF(tblLoan3[[#This Row],[PMT NO]]&lt;&gt;"",IF(tblLoan3[[#This Row],[SCHEDULED PAYMENT]]+tblLoan3[[#This Row],[EXTRA PAYMENT]]&lt;=tblLoan3[[#This Row],[BEGINNING BALANCE]],tblLoan3[[#This Row],[BEGINNING BALANCE]]-tblLoan3[[#This Row],[PRINCIPAL]],0),"")</f>
        <v/>
      </c>
      <c r="J208" s="101" t="str">
        <f>IF(tblLoan3[[#This Row],[PMT NO]]&lt;&gt;"",SUM(INDEX(tblLoan3[INTEREST],1,1):tblLoan3[[#This Row],[INTEREST]]),"")</f>
        <v/>
      </c>
    </row>
    <row r="209" spans="1:10" x14ac:dyDescent="0.2">
      <c r="A209" s="97" t="str">
        <f>IF(LoanIsGood,IF(ROW()-ROW(tblLoan3[[#Headers],[PMT NO]])&gt;ScheduledNumberOfPayments,"",ROW()-ROW(tblLoan3[[#Headers],[PMT NO]])),"")</f>
        <v/>
      </c>
      <c r="B209" s="98" t="str">
        <f>IF(tblLoan3[[#This Row],[PMT NO]]&lt;&gt;"",EOMONTH(LoanStartDate,ROW(tblLoan3[[#This Row],[PMT NO]])-ROW(tblLoan3[[#Headers],[PMT NO]])-2)+DAY(LoanStartDate),"")</f>
        <v/>
      </c>
      <c r="C209" s="101" t="str">
        <f>IF(tblLoan3[[#This Row],[PMT NO]]&lt;&gt;"",IF(ROW()-ROW(tblLoan3[[#Headers],[BEGINNING BALANCE]])=1,LoanAmount,INDEX(tblLoan3[ENDING BALANCE],ROW()-ROW(tblLoan3[[#Headers],[BEGINNING BALANCE]])-1)),"")</f>
        <v/>
      </c>
      <c r="D209" s="101" t="str">
        <f>IF(tblLoan3[[#This Row],[PMT NO]]&lt;&gt;"",ScheduledPayment,"")</f>
        <v/>
      </c>
      <c r="E20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09" s="101" t="str">
        <f>IF(tblLoan3[[#This Row],[PMT NO]]&lt;&gt;"",IF(tblLoan3[[#This Row],[SCHEDULED PAYMENT]]+tblLoan3[[#This Row],[EXTRA PAYMENT]]&lt;=tblLoan3[[#This Row],[BEGINNING BALANCE]],tblLoan3[[#This Row],[SCHEDULED PAYMENT]]+tblLoan3[[#This Row],[EXTRA PAYMENT]],tblLoan3[[#This Row],[BEGINNING BALANCE]]),"")</f>
        <v/>
      </c>
      <c r="G209" s="101" t="str">
        <f>IF(tblLoan3[[#This Row],[PMT NO]]&lt;&gt;"",tblLoan3[[#This Row],[TOTAL PAYMENT]]-tblLoan3[[#This Row],[INTEREST]],"")</f>
        <v/>
      </c>
      <c r="H209" s="101" t="str">
        <f>IF(tblLoan3[[#This Row],[PMT NO]]&lt;&gt;"",tblLoan3[[#This Row],[BEGINNING BALANCE]]*(InterestRate/PaymentsPerYear),"")</f>
        <v/>
      </c>
      <c r="I209" s="101" t="str">
        <f>IF(tblLoan3[[#This Row],[PMT NO]]&lt;&gt;"",IF(tblLoan3[[#This Row],[SCHEDULED PAYMENT]]+tblLoan3[[#This Row],[EXTRA PAYMENT]]&lt;=tblLoan3[[#This Row],[BEGINNING BALANCE]],tblLoan3[[#This Row],[BEGINNING BALANCE]]-tblLoan3[[#This Row],[PRINCIPAL]],0),"")</f>
        <v/>
      </c>
      <c r="J209" s="101" t="str">
        <f>IF(tblLoan3[[#This Row],[PMT NO]]&lt;&gt;"",SUM(INDEX(tblLoan3[INTEREST],1,1):tblLoan3[[#This Row],[INTEREST]]),"")</f>
        <v/>
      </c>
    </row>
    <row r="210" spans="1:10" x14ac:dyDescent="0.2">
      <c r="A210" s="97" t="str">
        <f>IF(LoanIsGood,IF(ROW()-ROW(tblLoan3[[#Headers],[PMT NO]])&gt;ScheduledNumberOfPayments,"",ROW()-ROW(tblLoan3[[#Headers],[PMT NO]])),"")</f>
        <v/>
      </c>
      <c r="B210" s="98" t="str">
        <f>IF(tblLoan3[[#This Row],[PMT NO]]&lt;&gt;"",EOMONTH(LoanStartDate,ROW(tblLoan3[[#This Row],[PMT NO]])-ROW(tblLoan3[[#Headers],[PMT NO]])-2)+DAY(LoanStartDate),"")</f>
        <v/>
      </c>
      <c r="C210" s="101" t="str">
        <f>IF(tblLoan3[[#This Row],[PMT NO]]&lt;&gt;"",IF(ROW()-ROW(tblLoan3[[#Headers],[BEGINNING BALANCE]])=1,LoanAmount,INDEX(tblLoan3[ENDING BALANCE],ROW()-ROW(tblLoan3[[#Headers],[BEGINNING BALANCE]])-1)),"")</f>
        <v/>
      </c>
      <c r="D210" s="101" t="str">
        <f>IF(tblLoan3[[#This Row],[PMT NO]]&lt;&gt;"",ScheduledPayment,"")</f>
        <v/>
      </c>
      <c r="E21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10" s="101" t="str">
        <f>IF(tblLoan3[[#This Row],[PMT NO]]&lt;&gt;"",IF(tblLoan3[[#This Row],[SCHEDULED PAYMENT]]+tblLoan3[[#This Row],[EXTRA PAYMENT]]&lt;=tblLoan3[[#This Row],[BEGINNING BALANCE]],tblLoan3[[#This Row],[SCHEDULED PAYMENT]]+tblLoan3[[#This Row],[EXTRA PAYMENT]],tblLoan3[[#This Row],[BEGINNING BALANCE]]),"")</f>
        <v/>
      </c>
      <c r="G210" s="101" t="str">
        <f>IF(tblLoan3[[#This Row],[PMT NO]]&lt;&gt;"",tblLoan3[[#This Row],[TOTAL PAYMENT]]-tblLoan3[[#This Row],[INTEREST]],"")</f>
        <v/>
      </c>
      <c r="H210" s="101" t="str">
        <f>IF(tblLoan3[[#This Row],[PMT NO]]&lt;&gt;"",tblLoan3[[#This Row],[BEGINNING BALANCE]]*(InterestRate/PaymentsPerYear),"")</f>
        <v/>
      </c>
      <c r="I210" s="101" t="str">
        <f>IF(tblLoan3[[#This Row],[PMT NO]]&lt;&gt;"",IF(tblLoan3[[#This Row],[SCHEDULED PAYMENT]]+tblLoan3[[#This Row],[EXTRA PAYMENT]]&lt;=tblLoan3[[#This Row],[BEGINNING BALANCE]],tblLoan3[[#This Row],[BEGINNING BALANCE]]-tblLoan3[[#This Row],[PRINCIPAL]],0),"")</f>
        <v/>
      </c>
      <c r="J210" s="101" t="str">
        <f>IF(tblLoan3[[#This Row],[PMT NO]]&lt;&gt;"",SUM(INDEX(tblLoan3[INTEREST],1,1):tblLoan3[[#This Row],[INTEREST]]),"")</f>
        <v/>
      </c>
    </row>
    <row r="211" spans="1:10" x14ac:dyDescent="0.2">
      <c r="A211" s="97" t="str">
        <f>IF(LoanIsGood,IF(ROW()-ROW(tblLoan3[[#Headers],[PMT NO]])&gt;ScheduledNumberOfPayments,"",ROW()-ROW(tblLoan3[[#Headers],[PMT NO]])),"")</f>
        <v/>
      </c>
      <c r="B211" s="98" t="str">
        <f>IF(tblLoan3[[#This Row],[PMT NO]]&lt;&gt;"",EOMONTH(LoanStartDate,ROW(tblLoan3[[#This Row],[PMT NO]])-ROW(tblLoan3[[#Headers],[PMT NO]])-2)+DAY(LoanStartDate),"")</f>
        <v/>
      </c>
      <c r="C211" s="101" t="str">
        <f>IF(tblLoan3[[#This Row],[PMT NO]]&lt;&gt;"",IF(ROW()-ROW(tblLoan3[[#Headers],[BEGINNING BALANCE]])=1,LoanAmount,INDEX(tblLoan3[ENDING BALANCE],ROW()-ROW(tblLoan3[[#Headers],[BEGINNING BALANCE]])-1)),"")</f>
        <v/>
      </c>
      <c r="D211" s="101" t="str">
        <f>IF(tblLoan3[[#This Row],[PMT NO]]&lt;&gt;"",ScheduledPayment,"")</f>
        <v/>
      </c>
      <c r="E21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11" s="101" t="str">
        <f>IF(tblLoan3[[#This Row],[PMT NO]]&lt;&gt;"",IF(tblLoan3[[#This Row],[SCHEDULED PAYMENT]]+tblLoan3[[#This Row],[EXTRA PAYMENT]]&lt;=tblLoan3[[#This Row],[BEGINNING BALANCE]],tblLoan3[[#This Row],[SCHEDULED PAYMENT]]+tblLoan3[[#This Row],[EXTRA PAYMENT]],tblLoan3[[#This Row],[BEGINNING BALANCE]]),"")</f>
        <v/>
      </c>
      <c r="G211" s="101" t="str">
        <f>IF(tblLoan3[[#This Row],[PMT NO]]&lt;&gt;"",tblLoan3[[#This Row],[TOTAL PAYMENT]]-tblLoan3[[#This Row],[INTEREST]],"")</f>
        <v/>
      </c>
      <c r="H211" s="101" t="str">
        <f>IF(tblLoan3[[#This Row],[PMT NO]]&lt;&gt;"",tblLoan3[[#This Row],[BEGINNING BALANCE]]*(InterestRate/PaymentsPerYear),"")</f>
        <v/>
      </c>
      <c r="I211" s="101" t="str">
        <f>IF(tblLoan3[[#This Row],[PMT NO]]&lt;&gt;"",IF(tblLoan3[[#This Row],[SCHEDULED PAYMENT]]+tblLoan3[[#This Row],[EXTRA PAYMENT]]&lt;=tblLoan3[[#This Row],[BEGINNING BALANCE]],tblLoan3[[#This Row],[BEGINNING BALANCE]]-tblLoan3[[#This Row],[PRINCIPAL]],0),"")</f>
        <v/>
      </c>
      <c r="J211" s="101" t="str">
        <f>IF(tblLoan3[[#This Row],[PMT NO]]&lt;&gt;"",SUM(INDEX(tblLoan3[INTEREST],1,1):tblLoan3[[#This Row],[INTEREST]]),"")</f>
        <v/>
      </c>
    </row>
    <row r="212" spans="1:10" x14ac:dyDescent="0.2">
      <c r="A212" s="97" t="str">
        <f>IF(LoanIsGood,IF(ROW()-ROW(tblLoan3[[#Headers],[PMT NO]])&gt;ScheduledNumberOfPayments,"",ROW()-ROW(tblLoan3[[#Headers],[PMT NO]])),"")</f>
        <v/>
      </c>
      <c r="B212" s="98" t="str">
        <f>IF(tblLoan3[[#This Row],[PMT NO]]&lt;&gt;"",EOMONTH(LoanStartDate,ROW(tblLoan3[[#This Row],[PMT NO]])-ROW(tblLoan3[[#Headers],[PMT NO]])-2)+DAY(LoanStartDate),"")</f>
        <v/>
      </c>
      <c r="C212" s="101" t="str">
        <f>IF(tblLoan3[[#This Row],[PMT NO]]&lt;&gt;"",IF(ROW()-ROW(tblLoan3[[#Headers],[BEGINNING BALANCE]])=1,LoanAmount,INDEX(tblLoan3[ENDING BALANCE],ROW()-ROW(tblLoan3[[#Headers],[BEGINNING BALANCE]])-1)),"")</f>
        <v/>
      </c>
      <c r="D212" s="101" t="str">
        <f>IF(tblLoan3[[#This Row],[PMT NO]]&lt;&gt;"",ScheduledPayment,"")</f>
        <v/>
      </c>
      <c r="E21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12" s="101" t="str">
        <f>IF(tblLoan3[[#This Row],[PMT NO]]&lt;&gt;"",IF(tblLoan3[[#This Row],[SCHEDULED PAYMENT]]+tblLoan3[[#This Row],[EXTRA PAYMENT]]&lt;=tblLoan3[[#This Row],[BEGINNING BALANCE]],tblLoan3[[#This Row],[SCHEDULED PAYMENT]]+tblLoan3[[#This Row],[EXTRA PAYMENT]],tblLoan3[[#This Row],[BEGINNING BALANCE]]),"")</f>
        <v/>
      </c>
      <c r="G212" s="101" t="str">
        <f>IF(tblLoan3[[#This Row],[PMT NO]]&lt;&gt;"",tblLoan3[[#This Row],[TOTAL PAYMENT]]-tblLoan3[[#This Row],[INTEREST]],"")</f>
        <v/>
      </c>
      <c r="H212" s="101" t="str">
        <f>IF(tblLoan3[[#This Row],[PMT NO]]&lt;&gt;"",tblLoan3[[#This Row],[BEGINNING BALANCE]]*(InterestRate/PaymentsPerYear),"")</f>
        <v/>
      </c>
      <c r="I212" s="101" t="str">
        <f>IF(tblLoan3[[#This Row],[PMT NO]]&lt;&gt;"",IF(tblLoan3[[#This Row],[SCHEDULED PAYMENT]]+tblLoan3[[#This Row],[EXTRA PAYMENT]]&lt;=tblLoan3[[#This Row],[BEGINNING BALANCE]],tblLoan3[[#This Row],[BEGINNING BALANCE]]-tblLoan3[[#This Row],[PRINCIPAL]],0),"")</f>
        <v/>
      </c>
      <c r="J212" s="101" t="str">
        <f>IF(tblLoan3[[#This Row],[PMT NO]]&lt;&gt;"",SUM(INDEX(tblLoan3[INTEREST],1,1):tblLoan3[[#This Row],[INTEREST]]),"")</f>
        <v/>
      </c>
    </row>
    <row r="213" spans="1:10" x14ac:dyDescent="0.2">
      <c r="A213" s="97" t="str">
        <f>IF(LoanIsGood,IF(ROW()-ROW(tblLoan3[[#Headers],[PMT NO]])&gt;ScheduledNumberOfPayments,"",ROW()-ROW(tblLoan3[[#Headers],[PMT NO]])),"")</f>
        <v/>
      </c>
      <c r="B213" s="98" t="str">
        <f>IF(tblLoan3[[#This Row],[PMT NO]]&lt;&gt;"",EOMONTH(LoanStartDate,ROW(tblLoan3[[#This Row],[PMT NO]])-ROW(tblLoan3[[#Headers],[PMT NO]])-2)+DAY(LoanStartDate),"")</f>
        <v/>
      </c>
      <c r="C213" s="101" t="str">
        <f>IF(tblLoan3[[#This Row],[PMT NO]]&lt;&gt;"",IF(ROW()-ROW(tblLoan3[[#Headers],[BEGINNING BALANCE]])=1,LoanAmount,INDEX(tblLoan3[ENDING BALANCE],ROW()-ROW(tblLoan3[[#Headers],[BEGINNING BALANCE]])-1)),"")</f>
        <v/>
      </c>
      <c r="D213" s="101" t="str">
        <f>IF(tblLoan3[[#This Row],[PMT NO]]&lt;&gt;"",ScheduledPayment,"")</f>
        <v/>
      </c>
      <c r="E21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13" s="101" t="str">
        <f>IF(tblLoan3[[#This Row],[PMT NO]]&lt;&gt;"",IF(tblLoan3[[#This Row],[SCHEDULED PAYMENT]]+tblLoan3[[#This Row],[EXTRA PAYMENT]]&lt;=tblLoan3[[#This Row],[BEGINNING BALANCE]],tblLoan3[[#This Row],[SCHEDULED PAYMENT]]+tblLoan3[[#This Row],[EXTRA PAYMENT]],tblLoan3[[#This Row],[BEGINNING BALANCE]]),"")</f>
        <v/>
      </c>
      <c r="G213" s="101" t="str">
        <f>IF(tblLoan3[[#This Row],[PMT NO]]&lt;&gt;"",tblLoan3[[#This Row],[TOTAL PAYMENT]]-tblLoan3[[#This Row],[INTEREST]],"")</f>
        <v/>
      </c>
      <c r="H213" s="101" t="str">
        <f>IF(tblLoan3[[#This Row],[PMT NO]]&lt;&gt;"",tblLoan3[[#This Row],[BEGINNING BALANCE]]*(InterestRate/PaymentsPerYear),"")</f>
        <v/>
      </c>
      <c r="I213" s="101" t="str">
        <f>IF(tblLoan3[[#This Row],[PMT NO]]&lt;&gt;"",IF(tblLoan3[[#This Row],[SCHEDULED PAYMENT]]+tblLoan3[[#This Row],[EXTRA PAYMENT]]&lt;=tblLoan3[[#This Row],[BEGINNING BALANCE]],tblLoan3[[#This Row],[BEGINNING BALANCE]]-tblLoan3[[#This Row],[PRINCIPAL]],0),"")</f>
        <v/>
      </c>
      <c r="J213" s="101" t="str">
        <f>IF(tblLoan3[[#This Row],[PMT NO]]&lt;&gt;"",SUM(INDEX(tblLoan3[INTEREST],1,1):tblLoan3[[#This Row],[INTEREST]]),"")</f>
        <v/>
      </c>
    </row>
    <row r="214" spans="1:10" x14ac:dyDescent="0.2">
      <c r="A214" s="97" t="str">
        <f>IF(LoanIsGood,IF(ROW()-ROW(tblLoan3[[#Headers],[PMT NO]])&gt;ScheduledNumberOfPayments,"",ROW()-ROW(tblLoan3[[#Headers],[PMT NO]])),"")</f>
        <v/>
      </c>
      <c r="B214" s="98" t="str">
        <f>IF(tblLoan3[[#This Row],[PMT NO]]&lt;&gt;"",EOMONTH(LoanStartDate,ROW(tblLoan3[[#This Row],[PMT NO]])-ROW(tblLoan3[[#Headers],[PMT NO]])-2)+DAY(LoanStartDate),"")</f>
        <v/>
      </c>
      <c r="C214" s="101" t="str">
        <f>IF(tblLoan3[[#This Row],[PMT NO]]&lt;&gt;"",IF(ROW()-ROW(tblLoan3[[#Headers],[BEGINNING BALANCE]])=1,LoanAmount,INDEX(tblLoan3[ENDING BALANCE],ROW()-ROW(tblLoan3[[#Headers],[BEGINNING BALANCE]])-1)),"")</f>
        <v/>
      </c>
      <c r="D214" s="101" t="str">
        <f>IF(tblLoan3[[#This Row],[PMT NO]]&lt;&gt;"",ScheduledPayment,"")</f>
        <v/>
      </c>
      <c r="E21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14" s="101" t="str">
        <f>IF(tblLoan3[[#This Row],[PMT NO]]&lt;&gt;"",IF(tblLoan3[[#This Row],[SCHEDULED PAYMENT]]+tblLoan3[[#This Row],[EXTRA PAYMENT]]&lt;=tblLoan3[[#This Row],[BEGINNING BALANCE]],tblLoan3[[#This Row],[SCHEDULED PAYMENT]]+tblLoan3[[#This Row],[EXTRA PAYMENT]],tblLoan3[[#This Row],[BEGINNING BALANCE]]),"")</f>
        <v/>
      </c>
      <c r="G214" s="101" t="str">
        <f>IF(tblLoan3[[#This Row],[PMT NO]]&lt;&gt;"",tblLoan3[[#This Row],[TOTAL PAYMENT]]-tblLoan3[[#This Row],[INTEREST]],"")</f>
        <v/>
      </c>
      <c r="H214" s="101" t="str">
        <f>IF(tblLoan3[[#This Row],[PMT NO]]&lt;&gt;"",tblLoan3[[#This Row],[BEGINNING BALANCE]]*(InterestRate/PaymentsPerYear),"")</f>
        <v/>
      </c>
      <c r="I214" s="101" t="str">
        <f>IF(tblLoan3[[#This Row],[PMT NO]]&lt;&gt;"",IF(tblLoan3[[#This Row],[SCHEDULED PAYMENT]]+tblLoan3[[#This Row],[EXTRA PAYMENT]]&lt;=tblLoan3[[#This Row],[BEGINNING BALANCE]],tblLoan3[[#This Row],[BEGINNING BALANCE]]-tblLoan3[[#This Row],[PRINCIPAL]],0),"")</f>
        <v/>
      </c>
      <c r="J214" s="101" t="str">
        <f>IF(tblLoan3[[#This Row],[PMT NO]]&lt;&gt;"",SUM(INDEX(tblLoan3[INTEREST],1,1):tblLoan3[[#This Row],[INTEREST]]),"")</f>
        <v/>
      </c>
    </row>
    <row r="215" spans="1:10" x14ac:dyDescent="0.2">
      <c r="A215" s="97" t="str">
        <f>IF(LoanIsGood,IF(ROW()-ROW(tblLoan3[[#Headers],[PMT NO]])&gt;ScheduledNumberOfPayments,"",ROW()-ROW(tblLoan3[[#Headers],[PMT NO]])),"")</f>
        <v/>
      </c>
      <c r="B215" s="98" t="str">
        <f>IF(tblLoan3[[#This Row],[PMT NO]]&lt;&gt;"",EOMONTH(LoanStartDate,ROW(tblLoan3[[#This Row],[PMT NO]])-ROW(tblLoan3[[#Headers],[PMT NO]])-2)+DAY(LoanStartDate),"")</f>
        <v/>
      </c>
      <c r="C215" s="101" t="str">
        <f>IF(tblLoan3[[#This Row],[PMT NO]]&lt;&gt;"",IF(ROW()-ROW(tblLoan3[[#Headers],[BEGINNING BALANCE]])=1,LoanAmount,INDEX(tblLoan3[ENDING BALANCE],ROW()-ROW(tblLoan3[[#Headers],[BEGINNING BALANCE]])-1)),"")</f>
        <v/>
      </c>
      <c r="D215" s="101" t="str">
        <f>IF(tblLoan3[[#This Row],[PMT NO]]&lt;&gt;"",ScheduledPayment,"")</f>
        <v/>
      </c>
      <c r="E21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15" s="101" t="str">
        <f>IF(tblLoan3[[#This Row],[PMT NO]]&lt;&gt;"",IF(tblLoan3[[#This Row],[SCHEDULED PAYMENT]]+tblLoan3[[#This Row],[EXTRA PAYMENT]]&lt;=tblLoan3[[#This Row],[BEGINNING BALANCE]],tblLoan3[[#This Row],[SCHEDULED PAYMENT]]+tblLoan3[[#This Row],[EXTRA PAYMENT]],tblLoan3[[#This Row],[BEGINNING BALANCE]]),"")</f>
        <v/>
      </c>
      <c r="G215" s="101" t="str">
        <f>IF(tblLoan3[[#This Row],[PMT NO]]&lt;&gt;"",tblLoan3[[#This Row],[TOTAL PAYMENT]]-tblLoan3[[#This Row],[INTEREST]],"")</f>
        <v/>
      </c>
      <c r="H215" s="101" t="str">
        <f>IF(tblLoan3[[#This Row],[PMT NO]]&lt;&gt;"",tblLoan3[[#This Row],[BEGINNING BALANCE]]*(InterestRate/PaymentsPerYear),"")</f>
        <v/>
      </c>
      <c r="I215" s="101" t="str">
        <f>IF(tblLoan3[[#This Row],[PMT NO]]&lt;&gt;"",IF(tblLoan3[[#This Row],[SCHEDULED PAYMENT]]+tblLoan3[[#This Row],[EXTRA PAYMENT]]&lt;=tblLoan3[[#This Row],[BEGINNING BALANCE]],tblLoan3[[#This Row],[BEGINNING BALANCE]]-tblLoan3[[#This Row],[PRINCIPAL]],0),"")</f>
        <v/>
      </c>
      <c r="J215" s="101" t="str">
        <f>IF(tblLoan3[[#This Row],[PMT NO]]&lt;&gt;"",SUM(INDEX(tblLoan3[INTEREST],1,1):tblLoan3[[#This Row],[INTEREST]]),"")</f>
        <v/>
      </c>
    </row>
    <row r="216" spans="1:10" x14ac:dyDescent="0.2">
      <c r="A216" s="97" t="str">
        <f>IF(LoanIsGood,IF(ROW()-ROW(tblLoan3[[#Headers],[PMT NO]])&gt;ScheduledNumberOfPayments,"",ROW()-ROW(tblLoan3[[#Headers],[PMT NO]])),"")</f>
        <v/>
      </c>
      <c r="B216" s="98" t="str">
        <f>IF(tblLoan3[[#This Row],[PMT NO]]&lt;&gt;"",EOMONTH(LoanStartDate,ROW(tblLoan3[[#This Row],[PMT NO]])-ROW(tblLoan3[[#Headers],[PMT NO]])-2)+DAY(LoanStartDate),"")</f>
        <v/>
      </c>
      <c r="C216" s="101" t="str">
        <f>IF(tblLoan3[[#This Row],[PMT NO]]&lt;&gt;"",IF(ROW()-ROW(tblLoan3[[#Headers],[BEGINNING BALANCE]])=1,LoanAmount,INDEX(tblLoan3[ENDING BALANCE],ROW()-ROW(tblLoan3[[#Headers],[BEGINNING BALANCE]])-1)),"")</f>
        <v/>
      </c>
      <c r="D216" s="101" t="str">
        <f>IF(tblLoan3[[#This Row],[PMT NO]]&lt;&gt;"",ScheduledPayment,"")</f>
        <v/>
      </c>
      <c r="E21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16" s="101" t="str">
        <f>IF(tblLoan3[[#This Row],[PMT NO]]&lt;&gt;"",IF(tblLoan3[[#This Row],[SCHEDULED PAYMENT]]+tblLoan3[[#This Row],[EXTRA PAYMENT]]&lt;=tblLoan3[[#This Row],[BEGINNING BALANCE]],tblLoan3[[#This Row],[SCHEDULED PAYMENT]]+tblLoan3[[#This Row],[EXTRA PAYMENT]],tblLoan3[[#This Row],[BEGINNING BALANCE]]),"")</f>
        <v/>
      </c>
      <c r="G216" s="101" t="str">
        <f>IF(tblLoan3[[#This Row],[PMT NO]]&lt;&gt;"",tblLoan3[[#This Row],[TOTAL PAYMENT]]-tblLoan3[[#This Row],[INTEREST]],"")</f>
        <v/>
      </c>
      <c r="H216" s="101" t="str">
        <f>IF(tblLoan3[[#This Row],[PMT NO]]&lt;&gt;"",tblLoan3[[#This Row],[BEGINNING BALANCE]]*(InterestRate/PaymentsPerYear),"")</f>
        <v/>
      </c>
      <c r="I216" s="101" t="str">
        <f>IF(tblLoan3[[#This Row],[PMT NO]]&lt;&gt;"",IF(tblLoan3[[#This Row],[SCHEDULED PAYMENT]]+tblLoan3[[#This Row],[EXTRA PAYMENT]]&lt;=tblLoan3[[#This Row],[BEGINNING BALANCE]],tblLoan3[[#This Row],[BEGINNING BALANCE]]-tblLoan3[[#This Row],[PRINCIPAL]],0),"")</f>
        <v/>
      </c>
      <c r="J216" s="101" t="str">
        <f>IF(tblLoan3[[#This Row],[PMT NO]]&lt;&gt;"",SUM(INDEX(tblLoan3[INTEREST],1,1):tblLoan3[[#This Row],[INTEREST]]),"")</f>
        <v/>
      </c>
    </row>
    <row r="217" spans="1:10" x14ac:dyDescent="0.2">
      <c r="A217" s="97" t="str">
        <f>IF(LoanIsGood,IF(ROW()-ROW(tblLoan3[[#Headers],[PMT NO]])&gt;ScheduledNumberOfPayments,"",ROW()-ROW(tblLoan3[[#Headers],[PMT NO]])),"")</f>
        <v/>
      </c>
      <c r="B217" s="98" t="str">
        <f>IF(tblLoan3[[#This Row],[PMT NO]]&lt;&gt;"",EOMONTH(LoanStartDate,ROW(tblLoan3[[#This Row],[PMT NO]])-ROW(tblLoan3[[#Headers],[PMT NO]])-2)+DAY(LoanStartDate),"")</f>
        <v/>
      </c>
      <c r="C217" s="101" t="str">
        <f>IF(tblLoan3[[#This Row],[PMT NO]]&lt;&gt;"",IF(ROW()-ROW(tblLoan3[[#Headers],[BEGINNING BALANCE]])=1,LoanAmount,INDEX(tblLoan3[ENDING BALANCE],ROW()-ROW(tblLoan3[[#Headers],[BEGINNING BALANCE]])-1)),"")</f>
        <v/>
      </c>
      <c r="D217" s="101" t="str">
        <f>IF(tblLoan3[[#This Row],[PMT NO]]&lt;&gt;"",ScheduledPayment,"")</f>
        <v/>
      </c>
      <c r="E21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17" s="101" t="str">
        <f>IF(tblLoan3[[#This Row],[PMT NO]]&lt;&gt;"",IF(tblLoan3[[#This Row],[SCHEDULED PAYMENT]]+tblLoan3[[#This Row],[EXTRA PAYMENT]]&lt;=tblLoan3[[#This Row],[BEGINNING BALANCE]],tblLoan3[[#This Row],[SCHEDULED PAYMENT]]+tblLoan3[[#This Row],[EXTRA PAYMENT]],tblLoan3[[#This Row],[BEGINNING BALANCE]]),"")</f>
        <v/>
      </c>
      <c r="G217" s="101" t="str">
        <f>IF(tblLoan3[[#This Row],[PMT NO]]&lt;&gt;"",tblLoan3[[#This Row],[TOTAL PAYMENT]]-tblLoan3[[#This Row],[INTEREST]],"")</f>
        <v/>
      </c>
      <c r="H217" s="101" t="str">
        <f>IF(tblLoan3[[#This Row],[PMT NO]]&lt;&gt;"",tblLoan3[[#This Row],[BEGINNING BALANCE]]*(InterestRate/PaymentsPerYear),"")</f>
        <v/>
      </c>
      <c r="I217" s="101" t="str">
        <f>IF(tblLoan3[[#This Row],[PMT NO]]&lt;&gt;"",IF(tblLoan3[[#This Row],[SCHEDULED PAYMENT]]+tblLoan3[[#This Row],[EXTRA PAYMENT]]&lt;=tblLoan3[[#This Row],[BEGINNING BALANCE]],tblLoan3[[#This Row],[BEGINNING BALANCE]]-tblLoan3[[#This Row],[PRINCIPAL]],0),"")</f>
        <v/>
      </c>
      <c r="J217" s="101" t="str">
        <f>IF(tblLoan3[[#This Row],[PMT NO]]&lt;&gt;"",SUM(INDEX(tblLoan3[INTEREST],1,1):tblLoan3[[#This Row],[INTEREST]]),"")</f>
        <v/>
      </c>
    </row>
    <row r="218" spans="1:10" x14ac:dyDescent="0.2">
      <c r="A218" s="97" t="str">
        <f>IF(LoanIsGood,IF(ROW()-ROW(tblLoan3[[#Headers],[PMT NO]])&gt;ScheduledNumberOfPayments,"",ROW()-ROW(tblLoan3[[#Headers],[PMT NO]])),"")</f>
        <v/>
      </c>
      <c r="B218" s="98" t="str">
        <f>IF(tblLoan3[[#This Row],[PMT NO]]&lt;&gt;"",EOMONTH(LoanStartDate,ROW(tblLoan3[[#This Row],[PMT NO]])-ROW(tblLoan3[[#Headers],[PMT NO]])-2)+DAY(LoanStartDate),"")</f>
        <v/>
      </c>
      <c r="C218" s="101" t="str">
        <f>IF(tblLoan3[[#This Row],[PMT NO]]&lt;&gt;"",IF(ROW()-ROW(tblLoan3[[#Headers],[BEGINNING BALANCE]])=1,LoanAmount,INDEX(tblLoan3[ENDING BALANCE],ROW()-ROW(tblLoan3[[#Headers],[BEGINNING BALANCE]])-1)),"")</f>
        <v/>
      </c>
      <c r="D218" s="101" t="str">
        <f>IF(tblLoan3[[#This Row],[PMT NO]]&lt;&gt;"",ScheduledPayment,"")</f>
        <v/>
      </c>
      <c r="E21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18" s="101" t="str">
        <f>IF(tblLoan3[[#This Row],[PMT NO]]&lt;&gt;"",IF(tblLoan3[[#This Row],[SCHEDULED PAYMENT]]+tblLoan3[[#This Row],[EXTRA PAYMENT]]&lt;=tblLoan3[[#This Row],[BEGINNING BALANCE]],tblLoan3[[#This Row],[SCHEDULED PAYMENT]]+tblLoan3[[#This Row],[EXTRA PAYMENT]],tblLoan3[[#This Row],[BEGINNING BALANCE]]),"")</f>
        <v/>
      </c>
      <c r="G218" s="101" t="str">
        <f>IF(tblLoan3[[#This Row],[PMT NO]]&lt;&gt;"",tblLoan3[[#This Row],[TOTAL PAYMENT]]-tblLoan3[[#This Row],[INTEREST]],"")</f>
        <v/>
      </c>
      <c r="H218" s="101" t="str">
        <f>IF(tblLoan3[[#This Row],[PMT NO]]&lt;&gt;"",tblLoan3[[#This Row],[BEGINNING BALANCE]]*(InterestRate/PaymentsPerYear),"")</f>
        <v/>
      </c>
      <c r="I218" s="101" t="str">
        <f>IF(tblLoan3[[#This Row],[PMT NO]]&lt;&gt;"",IF(tblLoan3[[#This Row],[SCHEDULED PAYMENT]]+tblLoan3[[#This Row],[EXTRA PAYMENT]]&lt;=tblLoan3[[#This Row],[BEGINNING BALANCE]],tblLoan3[[#This Row],[BEGINNING BALANCE]]-tblLoan3[[#This Row],[PRINCIPAL]],0),"")</f>
        <v/>
      </c>
      <c r="J218" s="101" t="str">
        <f>IF(tblLoan3[[#This Row],[PMT NO]]&lt;&gt;"",SUM(INDEX(tblLoan3[INTEREST],1,1):tblLoan3[[#This Row],[INTEREST]]),"")</f>
        <v/>
      </c>
    </row>
    <row r="219" spans="1:10" x14ac:dyDescent="0.2">
      <c r="A219" s="97" t="str">
        <f>IF(LoanIsGood,IF(ROW()-ROW(tblLoan3[[#Headers],[PMT NO]])&gt;ScheduledNumberOfPayments,"",ROW()-ROW(tblLoan3[[#Headers],[PMT NO]])),"")</f>
        <v/>
      </c>
      <c r="B219" s="98" t="str">
        <f>IF(tblLoan3[[#This Row],[PMT NO]]&lt;&gt;"",EOMONTH(LoanStartDate,ROW(tblLoan3[[#This Row],[PMT NO]])-ROW(tblLoan3[[#Headers],[PMT NO]])-2)+DAY(LoanStartDate),"")</f>
        <v/>
      </c>
      <c r="C219" s="101" t="str">
        <f>IF(tblLoan3[[#This Row],[PMT NO]]&lt;&gt;"",IF(ROW()-ROW(tblLoan3[[#Headers],[BEGINNING BALANCE]])=1,LoanAmount,INDEX(tblLoan3[ENDING BALANCE],ROW()-ROW(tblLoan3[[#Headers],[BEGINNING BALANCE]])-1)),"")</f>
        <v/>
      </c>
      <c r="D219" s="101" t="str">
        <f>IF(tblLoan3[[#This Row],[PMT NO]]&lt;&gt;"",ScheduledPayment,"")</f>
        <v/>
      </c>
      <c r="E21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19" s="101" t="str">
        <f>IF(tblLoan3[[#This Row],[PMT NO]]&lt;&gt;"",IF(tblLoan3[[#This Row],[SCHEDULED PAYMENT]]+tblLoan3[[#This Row],[EXTRA PAYMENT]]&lt;=tblLoan3[[#This Row],[BEGINNING BALANCE]],tblLoan3[[#This Row],[SCHEDULED PAYMENT]]+tblLoan3[[#This Row],[EXTRA PAYMENT]],tblLoan3[[#This Row],[BEGINNING BALANCE]]),"")</f>
        <v/>
      </c>
      <c r="G219" s="101" t="str">
        <f>IF(tblLoan3[[#This Row],[PMT NO]]&lt;&gt;"",tblLoan3[[#This Row],[TOTAL PAYMENT]]-tblLoan3[[#This Row],[INTEREST]],"")</f>
        <v/>
      </c>
      <c r="H219" s="101" t="str">
        <f>IF(tblLoan3[[#This Row],[PMT NO]]&lt;&gt;"",tblLoan3[[#This Row],[BEGINNING BALANCE]]*(InterestRate/PaymentsPerYear),"")</f>
        <v/>
      </c>
      <c r="I219" s="101" t="str">
        <f>IF(tblLoan3[[#This Row],[PMT NO]]&lt;&gt;"",IF(tblLoan3[[#This Row],[SCHEDULED PAYMENT]]+tblLoan3[[#This Row],[EXTRA PAYMENT]]&lt;=tblLoan3[[#This Row],[BEGINNING BALANCE]],tblLoan3[[#This Row],[BEGINNING BALANCE]]-tblLoan3[[#This Row],[PRINCIPAL]],0),"")</f>
        <v/>
      </c>
      <c r="J219" s="101" t="str">
        <f>IF(tblLoan3[[#This Row],[PMT NO]]&lt;&gt;"",SUM(INDEX(tblLoan3[INTEREST],1,1):tblLoan3[[#This Row],[INTEREST]]),"")</f>
        <v/>
      </c>
    </row>
    <row r="220" spans="1:10" x14ac:dyDescent="0.2">
      <c r="A220" s="97" t="str">
        <f>IF(LoanIsGood,IF(ROW()-ROW(tblLoan3[[#Headers],[PMT NO]])&gt;ScheduledNumberOfPayments,"",ROW()-ROW(tblLoan3[[#Headers],[PMT NO]])),"")</f>
        <v/>
      </c>
      <c r="B220" s="98" t="str">
        <f>IF(tblLoan3[[#This Row],[PMT NO]]&lt;&gt;"",EOMONTH(LoanStartDate,ROW(tblLoan3[[#This Row],[PMT NO]])-ROW(tblLoan3[[#Headers],[PMT NO]])-2)+DAY(LoanStartDate),"")</f>
        <v/>
      </c>
      <c r="C220" s="101" t="str">
        <f>IF(tblLoan3[[#This Row],[PMT NO]]&lt;&gt;"",IF(ROW()-ROW(tblLoan3[[#Headers],[BEGINNING BALANCE]])=1,LoanAmount,INDEX(tblLoan3[ENDING BALANCE],ROW()-ROW(tblLoan3[[#Headers],[BEGINNING BALANCE]])-1)),"")</f>
        <v/>
      </c>
      <c r="D220" s="101" t="str">
        <f>IF(tblLoan3[[#This Row],[PMT NO]]&lt;&gt;"",ScheduledPayment,"")</f>
        <v/>
      </c>
      <c r="E22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20" s="101" t="str">
        <f>IF(tblLoan3[[#This Row],[PMT NO]]&lt;&gt;"",IF(tblLoan3[[#This Row],[SCHEDULED PAYMENT]]+tblLoan3[[#This Row],[EXTRA PAYMENT]]&lt;=tblLoan3[[#This Row],[BEGINNING BALANCE]],tblLoan3[[#This Row],[SCHEDULED PAYMENT]]+tblLoan3[[#This Row],[EXTRA PAYMENT]],tblLoan3[[#This Row],[BEGINNING BALANCE]]),"")</f>
        <v/>
      </c>
      <c r="G220" s="101" t="str">
        <f>IF(tblLoan3[[#This Row],[PMT NO]]&lt;&gt;"",tblLoan3[[#This Row],[TOTAL PAYMENT]]-tblLoan3[[#This Row],[INTEREST]],"")</f>
        <v/>
      </c>
      <c r="H220" s="101" t="str">
        <f>IF(tblLoan3[[#This Row],[PMT NO]]&lt;&gt;"",tblLoan3[[#This Row],[BEGINNING BALANCE]]*(InterestRate/PaymentsPerYear),"")</f>
        <v/>
      </c>
      <c r="I220" s="101" t="str">
        <f>IF(tblLoan3[[#This Row],[PMT NO]]&lt;&gt;"",IF(tblLoan3[[#This Row],[SCHEDULED PAYMENT]]+tblLoan3[[#This Row],[EXTRA PAYMENT]]&lt;=tblLoan3[[#This Row],[BEGINNING BALANCE]],tblLoan3[[#This Row],[BEGINNING BALANCE]]-tblLoan3[[#This Row],[PRINCIPAL]],0),"")</f>
        <v/>
      </c>
      <c r="J220" s="101" t="str">
        <f>IF(tblLoan3[[#This Row],[PMT NO]]&lt;&gt;"",SUM(INDEX(tblLoan3[INTEREST],1,1):tblLoan3[[#This Row],[INTEREST]]),"")</f>
        <v/>
      </c>
    </row>
    <row r="221" spans="1:10" x14ac:dyDescent="0.2">
      <c r="A221" s="97" t="str">
        <f>IF(LoanIsGood,IF(ROW()-ROW(tblLoan3[[#Headers],[PMT NO]])&gt;ScheduledNumberOfPayments,"",ROW()-ROW(tblLoan3[[#Headers],[PMT NO]])),"")</f>
        <v/>
      </c>
      <c r="B221" s="98" t="str">
        <f>IF(tblLoan3[[#This Row],[PMT NO]]&lt;&gt;"",EOMONTH(LoanStartDate,ROW(tblLoan3[[#This Row],[PMT NO]])-ROW(tblLoan3[[#Headers],[PMT NO]])-2)+DAY(LoanStartDate),"")</f>
        <v/>
      </c>
      <c r="C221" s="101" t="str">
        <f>IF(tblLoan3[[#This Row],[PMT NO]]&lt;&gt;"",IF(ROW()-ROW(tblLoan3[[#Headers],[BEGINNING BALANCE]])=1,LoanAmount,INDEX(tblLoan3[ENDING BALANCE],ROW()-ROW(tblLoan3[[#Headers],[BEGINNING BALANCE]])-1)),"")</f>
        <v/>
      </c>
      <c r="D221" s="101" t="str">
        <f>IF(tblLoan3[[#This Row],[PMT NO]]&lt;&gt;"",ScheduledPayment,"")</f>
        <v/>
      </c>
      <c r="E22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21" s="101" t="str">
        <f>IF(tblLoan3[[#This Row],[PMT NO]]&lt;&gt;"",IF(tblLoan3[[#This Row],[SCHEDULED PAYMENT]]+tblLoan3[[#This Row],[EXTRA PAYMENT]]&lt;=tblLoan3[[#This Row],[BEGINNING BALANCE]],tblLoan3[[#This Row],[SCHEDULED PAYMENT]]+tblLoan3[[#This Row],[EXTRA PAYMENT]],tblLoan3[[#This Row],[BEGINNING BALANCE]]),"")</f>
        <v/>
      </c>
      <c r="G221" s="101" t="str">
        <f>IF(tblLoan3[[#This Row],[PMT NO]]&lt;&gt;"",tblLoan3[[#This Row],[TOTAL PAYMENT]]-tblLoan3[[#This Row],[INTEREST]],"")</f>
        <v/>
      </c>
      <c r="H221" s="101" t="str">
        <f>IF(tblLoan3[[#This Row],[PMT NO]]&lt;&gt;"",tblLoan3[[#This Row],[BEGINNING BALANCE]]*(InterestRate/PaymentsPerYear),"")</f>
        <v/>
      </c>
      <c r="I221" s="101" t="str">
        <f>IF(tblLoan3[[#This Row],[PMT NO]]&lt;&gt;"",IF(tblLoan3[[#This Row],[SCHEDULED PAYMENT]]+tblLoan3[[#This Row],[EXTRA PAYMENT]]&lt;=tblLoan3[[#This Row],[BEGINNING BALANCE]],tblLoan3[[#This Row],[BEGINNING BALANCE]]-tblLoan3[[#This Row],[PRINCIPAL]],0),"")</f>
        <v/>
      </c>
      <c r="J221" s="101" t="str">
        <f>IF(tblLoan3[[#This Row],[PMT NO]]&lt;&gt;"",SUM(INDEX(tblLoan3[INTEREST],1,1):tblLoan3[[#This Row],[INTEREST]]),"")</f>
        <v/>
      </c>
    </row>
    <row r="222" spans="1:10" x14ac:dyDescent="0.2">
      <c r="A222" s="97" t="str">
        <f>IF(LoanIsGood,IF(ROW()-ROW(tblLoan3[[#Headers],[PMT NO]])&gt;ScheduledNumberOfPayments,"",ROW()-ROW(tblLoan3[[#Headers],[PMT NO]])),"")</f>
        <v/>
      </c>
      <c r="B222" s="98" t="str">
        <f>IF(tblLoan3[[#This Row],[PMT NO]]&lt;&gt;"",EOMONTH(LoanStartDate,ROW(tblLoan3[[#This Row],[PMT NO]])-ROW(tblLoan3[[#Headers],[PMT NO]])-2)+DAY(LoanStartDate),"")</f>
        <v/>
      </c>
      <c r="C222" s="101" t="str">
        <f>IF(tblLoan3[[#This Row],[PMT NO]]&lt;&gt;"",IF(ROW()-ROW(tblLoan3[[#Headers],[BEGINNING BALANCE]])=1,LoanAmount,INDEX(tblLoan3[ENDING BALANCE],ROW()-ROW(tblLoan3[[#Headers],[BEGINNING BALANCE]])-1)),"")</f>
        <v/>
      </c>
      <c r="D222" s="101" t="str">
        <f>IF(tblLoan3[[#This Row],[PMT NO]]&lt;&gt;"",ScheduledPayment,"")</f>
        <v/>
      </c>
      <c r="E22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22" s="101" t="str">
        <f>IF(tblLoan3[[#This Row],[PMT NO]]&lt;&gt;"",IF(tblLoan3[[#This Row],[SCHEDULED PAYMENT]]+tblLoan3[[#This Row],[EXTRA PAYMENT]]&lt;=tblLoan3[[#This Row],[BEGINNING BALANCE]],tblLoan3[[#This Row],[SCHEDULED PAYMENT]]+tblLoan3[[#This Row],[EXTRA PAYMENT]],tblLoan3[[#This Row],[BEGINNING BALANCE]]),"")</f>
        <v/>
      </c>
      <c r="G222" s="101" t="str">
        <f>IF(tblLoan3[[#This Row],[PMT NO]]&lt;&gt;"",tblLoan3[[#This Row],[TOTAL PAYMENT]]-tblLoan3[[#This Row],[INTEREST]],"")</f>
        <v/>
      </c>
      <c r="H222" s="101" t="str">
        <f>IF(tblLoan3[[#This Row],[PMT NO]]&lt;&gt;"",tblLoan3[[#This Row],[BEGINNING BALANCE]]*(InterestRate/PaymentsPerYear),"")</f>
        <v/>
      </c>
      <c r="I222" s="101" t="str">
        <f>IF(tblLoan3[[#This Row],[PMT NO]]&lt;&gt;"",IF(tblLoan3[[#This Row],[SCHEDULED PAYMENT]]+tblLoan3[[#This Row],[EXTRA PAYMENT]]&lt;=tblLoan3[[#This Row],[BEGINNING BALANCE]],tblLoan3[[#This Row],[BEGINNING BALANCE]]-tblLoan3[[#This Row],[PRINCIPAL]],0),"")</f>
        <v/>
      </c>
      <c r="J222" s="101" t="str">
        <f>IF(tblLoan3[[#This Row],[PMT NO]]&lt;&gt;"",SUM(INDEX(tblLoan3[INTEREST],1,1):tblLoan3[[#This Row],[INTEREST]]),"")</f>
        <v/>
      </c>
    </row>
    <row r="223" spans="1:10" x14ac:dyDescent="0.2">
      <c r="A223" s="97" t="str">
        <f>IF(LoanIsGood,IF(ROW()-ROW(tblLoan3[[#Headers],[PMT NO]])&gt;ScheduledNumberOfPayments,"",ROW()-ROW(tblLoan3[[#Headers],[PMT NO]])),"")</f>
        <v/>
      </c>
      <c r="B223" s="98" t="str">
        <f>IF(tblLoan3[[#This Row],[PMT NO]]&lt;&gt;"",EOMONTH(LoanStartDate,ROW(tblLoan3[[#This Row],[PMT NO]])-ROW(tblLoan3[[#Headers],[PMT NO]])-2)+DAY(LoanStartDate),"")</f>
        <v/>
      </c>
      <c r="C223" s="101" t="str">
        <f>IF(tblLoan3[[#This Row],[PMT NO]]&lt;&gt;"",IF(ROW()-ROW(tblLoan3[[#Headers],[BEGINNING BALANCE]])=1,LoanAmount,INDEX(tblLoan3[ENDING BALANCE],ROW()-ROW(tblLoan3[[#Headers],[BEGINNING BALANCE]])-1)),"")</f>
        <v/>
      </c>
      <c r="D223" s="101" t="str">
        <f>IF(tblLoan3[[#This Row],[PMT NO]]&lt;&gt;"",ScheduledPayment,"")</f>
        <v/>
      </c>
      <c r="E22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23" s="101" t="str">
        <f>IF(tblLoan3[[#This Row],[PMT NO]]&lt;&gt;"",IF(tblLoan3[[#This Row],[SCHEDULED PAYMENT]]+tblLoan3[[#This Row],[EXTRA PAYMENT]]&lt;=tblLoan3[[#This Row],[BEGINNING BALANCE]],tblLoan3[[#This Row],[SCHEDULED PAYMENT]]+tblLoan3[[#This Row],[EXTRA PAYMENT]],tblLoan3[[#This Row],[BEGINNING BALANCE]]),"")</f>
        <v/>
      </c>
      <c r="G223" s="101" t="str">
        <f>IF(tblLoan3[[#This Row],[PMT NO]]&lt;&gt;"",tblLoan3[[#This Row],[TOTAL PAYMENT]]-tblLoan3[[#This Row],[INTEREST]],"")</f>
        <v/>
      </c>
      <c r="H223" s="101" t="str">
        <f>IF(tblLoan3[[#This Row],[PMT NO]]&lt;&gt;"",tblLoan3[[#This Row],[BEGINNING BALANCE]]*(InterestRate/PaymentsPerYear),"")</f>
        <v/>
      </c>
      <c r="I223" s="101" t="str">
        <f>IF(tblLoan3[[#This Row],[PMT NO]]&lt;&gt;"",IF(tblLoan3[[#This Row],[SCHEDULED PAYMENT]]+tblLoan3[[#This Row],[EXTRA PAYMENT]]&lt;=tblLoan3[[#This Row],[BEGINNING BALANCE]],tblLoan3[[#This Row],[BEGINNING BALANCE]]-tblLoan3[[#This Row],[PRINCIPAL]],0),"")</f>
        <v/>
      </c>
      <c r="J223" s="101" t="str">
        <f>IF(tblLoan3[[#This Row],[PMT NO]]&lt;&gt;"",SUM(INDEX(tblLoan3[INTEREST],1,1):tblLoan3[[#This Row],[INTEREST]]),"")</f>
        <v/>
      </c>
    </row>
    <row r="224" spans="1:10" x14ac:dyDescent="0.2">
      <c r="A224" s="97" t="str">
        <f>IF(LoanIsGood,IF(ROW()-ROW(tblLoan3[[#Headers],[PMT NO]])&gt;ScheduledNumberOfPayments,"",ROW()-ROW(tblLoan3[[#Headers],[PMT NO]])),"")</f>
        <v/>
      </c>
      <c r="B224" s="98" t="str">
        <f>IF(tblLoan3[[#This Row],[PMT NO]]&lt;&gt;"",EOMONTH(LoanStartDate,ROW(tblLoan3[[#This Row],[PMT NO]])-ROW(tblLoan3[[#Headers],[PMT NO]])-2)+DAY(LoanStartDate),"")</f>
        <v/>
      </c>
      <c r="C224" s="101" t="str">
        <f>IF(tblLoan3[[#This Row],[PMT NO]]&lt;&gt;"",IF(ROW()-ROW(tblLoan3[[#Headers],[BEGINNING BALANCE]])=1,LoanAmount,INDEX(tblLoan3[ENDING BALANCE],ROW()-ROW(tblLoan3[[#Headers],[BEGINNING BALANCE]])-1)),"")</f>
        <v/>
      </c>
      <c r="D224" s="101" t="str">
        <f>IF(tblLoan3[[#This Row],[PMT NO]]&lt;&gt;"",ScheduledPayment,"")</f>
        <v/>
      </c>
      <c r="E22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24" s="101" t="str">
        <f>IF(tblLoan3[[#This Row],[PMT NO]]&lt;&gt;"",IF(tblLoan3[[#This Row],[SCHEDULED PAYMENT]]+tblLoan3[[#This Row],[EXTRA PAYMENT]]&lt;=tblLoan3[[#This Row],[BEGINNING BALANCE]],tblLoan3[[#This Row],[SCHEDULED PAYMENT]]+tblLoan3[[#This Row],[EXTRA PAYMENT]],tblLoan3[[#This Row],[BEGINNING BALANCE]]),"")</f>
        <v/>
      </c>
      <c r="G224" s="101" t="str">
        <f>IF(tblLoan3[[#This Row],[PMT NO]]&lt;&gt;"",tblLoan3[[#This Row],[TOTAL PAYMENT]]-tblLoan3[[#This Row],[INTEREST]],"")</f>
        <v/>
      </c>
      <c r="H224" s="101" t="str">
        <f>IF(tblLoan3[[#This Row],[PMT NO]]&lt;&gt;"",tblLoan3[[#This Row],[BEGINNING BALANCE]]*(InterestRate/PaymentsPerYear),"")</f>
        <v/>
      </c>
      <c r="I224" s="101" t="str">
        <f>IF(tblLoan3[[#This Row],[PMT NO]]&lt;&gt;"",IF(tblLoan3[[#This Row],[SCHEDULED PAYMENT]]+tblLoan3[[#This Row],[EXTRA PAYMENT]]&lt;=tblLoan3[[#This Row],[BEGINNING BALANCE]],tblLoan3[[#This Row],[BEGINNING BALANCE]]-tblLoan3[[#This Row],[PRINCIPAL]],0),"")</f>
        <v/>
      </c>
      <c r="J224" s="101" t="str">
        <f>IF(tblLoan3[[#This Row],[PMT NO]]&lt;&gt;"",SUM(INDEX(tblLoan3[INTEREST],1,1):tblLoan3[[#This Row],[INTEREST]]),"")</f>
        <v/>
      </c>
    </row>
    <row r="225" spans="1:10" x14ac:dyDescent="0.2">
      <c r="A225" s="97" t="str">
        <f>IF(LoanIsGood,IF(ROW()-ROW(tblLoan3[[#Headers],[PMT NO]])&gt;ScheduledNumberOfPayments,"",ROW()-ROW(tblLoan3[[#Headers],[PMT NO]])),"")</f>
        <v/>
      </c>
      <c r="B225" s="98" t="str">
        <f>IF(tblLoan3[[#This Row],[PMT NO]]&lt;&gt;"",EOMONTH(LoanStartDate,ROW(tblLoan3[[#This Row],[PMT NO]])-ROW(tblLoan3[[#Headers],[PMT NO]])-2)+DAY(LoanStartDate),"")</f>
        <v/>
      </c>
      <c r="C225" s="101" t="str">
        <f>IF(tblLoan3[[#This Row],[PMT NO]]&lt;&gt;"",IF(ROW()-ROW(tblLoan3[[#Headers],[BEGINNING BALANCE]])=1,LoanAmount,INDEX(tblLoan3[ENDING BALANCE],ROW()-ROW(tblLoan3[[#Headers],[BEGINNING BALANCE]])-1)),"")</f>
        <v/>
      </c>
      <c r="D225" s="101" t="str">
        <f>IF(tblLoan3[[#This Row],[PMT NO]]&lt;&gt;"",ScheduledPayment,"")</f>
        <v/>
      </c>
      <c r="E22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25" s="101" t="str">
        <f>IF(tblLoan3[[#This Row],[PMT NO]]&lt;&gt;"",IF(tblLoan3[[#This Row],[SCHEDULED PAYMENT]]+tblLoan3[[#This Row],[EXTRA PAYMENT]]&lt;=tblLoan3[[#This Row],[BEGINNING BALANCE]],tblLoan3[[#This Row],[SCHEDULED PAYMENT]]+tblLoan3[[#This Row],[EXTRA PAYMENT]],tblLoan3[[#This Row],[BEGINNING BALANCE]]),"")</f>
        <v/>
      </c>
      <c r="G225" s="101" t="str">
        <f>IF(tblLoan3[[#This Row],[PMT NO]]&lt;&gt;"",tblLoan3[[#This Row],[TOTAL PAYMENT]]-tblLoan3[[#This Row],[INTEREST]],"")</f>
        <v/>
      </c>
      <c r="H225" s="101" t="str">
        <f>IF(tblLoan3[[#This Row],[PMT NO]]&lt;&gt;"",tblLoan3[[#This Row],[BEGINNING BALANCE]]*(InterestRate/PaymentsPerYear),"")</f>
        <v/>
      </c>
      <c r="I225" s="101" t="str">
        <f>IF(tblLoan3[[#This Row],[PMT NO]]&lt;&gt;"",IF(tblLoan3[[#This Row],[SCHEDULED PAYMENT]]+tblLoan3[[#This Row],[EXTRA PAYMENT]]&lt;=tblLoan3[[#This Row],[BEGINNING BALANCE]],tblLoan3[[#This Row],[BEGINNING BALANCE]]-tblLoan3[[#This Row],[PRINCIPAL]],0),"")</f>
        <v/>
      </c>
      <c r="J225" s="101" t="str">
        <f>IF(tblLoan3[[#This Row],[PMT NO]]&lt;&gt;"",SUM(INDEX(tblLoan3[INTEREST],1,1):tblLoan3[[#This Row],[INTEREST]]),"")</f>
        <v/>
      </c>
    </row>
    <row r="226" spans="1:10" x14ac:dyDescent="0.2">
      <c r="A226" s="97" t="str">
        <f>IF(LoanIsGood,IF(ROW()-ROW(tblLoan3[[#Headers],[PMT NO]])&gt;ScheduledNumberOfPayments,"",ROW()-ROW(tblLoan3[[#Headers],[PMT NO]])),"")</f>
        <v/>
      </c>
      <c r="B226" s="98" t="str">
        <f>IF(tblLoan3[[#This Row],[PMT NO]]&lt;&gt;"",EOMONTH(LoanStartDate,ROW(tblLoan3[[#This Row],[PMT NO]])-ROW(tblLoan3[[#Headers],[PMT NO]])-2)+DAY(LoanStartDate),"")</f>
        <v/>
      </c>
      <c r="C226" s="101" t="str">
        <f>IF(tblLoan3[[#This Row],[PMT NO]]&lt;&gt;"",IF(ROW()-ROW(tblLoan3[[#Headers],[BEGINNING BALANCE]])=1,LoanAmount,INDEX(tblLoan3[ENDING BALANCE],ROW()-ROW(tblLoan3[[#Headers],[BEGINNING BALANCE]])-1)),"")</f>
        <v/>
      </c>
      <c r="D226" s="101" t="str">
        <f>IF(tblLoan3[[#This Row],[PMT NO]]&lt;&gt;"",ScheduledPayment,"")</f>
        <v/>
      </c>
      <c r="E22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26" s="101" t="str">
        <f>IF(tblLoan3[[#This Row],[PMT NO]]&lt;&gt;"",IF(tblLoan3[[#This Row],[SCHEDULED PAYMENT]]+tblLoan3[[#This Row],[EXTRA PAYMENT]]&lt;=tblLoan3[[#This Row],[BEGINNING BALANCE]],tblLoan3[[#This Row],[SCHEDULED PAYMENT]]+tblLoan3[[#This Row],[EXTRA PAYMENT]],tblLoan3[[#This Row],[BEGINNING BALANCE]]),"")</f>
        <v/>
      </c>
      <c r="G226" s="101" t="str">
        <f>IF(tblLoan3[[#This Row],[PMT NO]]&lt;&gt;"",tblLoan3[[#This Row],[TOTAL PAYMENT]]-tblLoan3[[#This Row],[INTEREST]],"")</f>
        <v/>
      </c>
      <c r="H226" s="101" t="str">
        <f>IF(tblLoan3[[#This Row],[PMT NO]]&lt;&gt;"",tblLoan3[[#This Row],[BEGINNING BALANCE]]*(InterestRate/PaymentsPerYear),"")</f>
        <v/>
      </c>
      <c r="I226" s="101" t="str">
        <f>IF(tblLoan3[[#This Row],[PMT NO]]&lt;&gt;"",IF(tblLoan3[[#This Row],[SCHEDULED PAYMENT]]+tblLoan3[[#This Row],[EXTRA PAYMENT]]&lt;=tblLoan3[[#This Row],[BEGINNING BALANCE]],tblLoan3[[#This Row],[BEGINNING BALANCE]]-tblLoan3[[#This Row],[PRINCIPAL]],0),"")</f>
        <v/>
      </c>
      <c r="J226" s="101" t="str">
        <f>IF(tblLoan3[[#This Row],[PMT NO]]&lt;&gt;"",SUM(INDEX(tblLoan3[INTEREST],1,1):tblLoan3[[#This Row],[INTEREST]]),"")</f>
        <v/>
      </c>
    </row>
    <row r="227" spans="1:10" x14ac:dyDescent="0.2">
      <c r="A227" s="97" t="str">
        <f>IF(LoanIsGood,IF(ROW()-ROW(tblLoan3[[#Headers],[PMT NO]])&gt;ScheduledNumberOfPayments,"",ROW()-ROW(tblLoan3[[#Headers],[PMT NO]])),"")</f>
        <v/>
      </c>
      <c r="B227" s="98" t="str">
        <f>IF(tblLoan3[[#This Row],[PMT NO]]&lt;&gt;"",EOMONTH(LoanStartDate,ROW(tblLoan3[[#This Row],[PMT NO]])-ROW(tblLoan3[[#Headers],[PMT NO]])-2)+DAY(LoanStartDate),"")</f>
        <v/>
      </c>
      <c r="C227" s="101" t="str">
        <f>IF(tblLoan3[[#This Row],[PMT NO]]&lt;&gt;"",IF(ROW()-ROW(tblLoan3[[#Headers],[BEGINNING BALANCE]])=1,LoanAmount,INDEX(tblLoan3[ENDING BALANCE],ROW()-ROW(tblLoan3[[#Headers],[BEGINNING BALANCE]])-1)),"")</f>
        <v/>
      </c>
      <c r="D227" s="101" t="str">
        <f>IF(tblLoan3[[#This Row],[PMT NO]]&lt;&gt;"",ScheduledPayment,"")</f>
        <v/>
      </c>
      <c r="E22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27" s="101" t="str">
        <f>IF(tblLoan3[[#This Row],[PMT NO]]&lt;&gt;"",IF(tblLoan3[[#This Row],[SCHEDULED PAYMENT]]+tblLoan3[[#This Row],[EXTRA PAYMENT]]&lt;=tblLoan3[[#This Row],[BEGINNING BALANCE]],tblLoan3[[#This Row],[SCHEDULED PAYMENT]]+tblLoan3[[#This Row],[EXTRA PAYMENT]],tblLoan3[[#This Row],[BEGINNING BALANCE]]),"")</f>
        <v/>
      </c>
      <c r="G227" s="101" t="str">
        <f>IF(tblLoan3[[#This Row],[PMT NO]]&lt;&gt;"",tblLoan3[[#This Row],[TOTAL PAYMENT]]-tblLoan3[[#This Row],[INTEREST]],"")</f>
        <v/>
      </c>
      <c r="H227" s="101" t="str">
        <f>IF(tblLoan3[[#This Row],[PMT NO]]&lt;&gt;"",tblLoan3[[#This Row],[BEGINNING BALANCE]]*(InterestRate/PaymentsPerYear),"")</f>
        <v/>
      </c>
      <c r="I227" s="101" t="str">
        <f>IF(tblLoan3[[#This Row],[PMT NO]]&lt;&gt;"",IF(tblLoan3[[#This Row],[SCHEDULED PAYMENT]]+tblLoan3[[#This Row],[EXTRA PAYMENT]]&lt;=tblLoan3[[#This Row],[BEGINNING BALANCE]],tblLoan3[[#This Row],[BEGINNING BALANCE]]-tblLoan3[[#This Row],[PRINCIPAL]],0),"")</f>
        <v/>
      </c>
      <c r="J227" s="101" t="str">
        <f>IF(tblLoan3[[#This Row],[PMT NO]]&lt;&gt;"",SUM(INDEX(tblLoan3[INTEREST],1,1):tblLoan3[[#This Row],[INTEREST]]),"")</f>
        <v/>
      </c>
    </row>
    <row r="228" spans="1:10" x14ac:dyDescent="0.2">
      <c r="A228" s="97" t="str">
        <f>IF(LoanIsGood,IF(ROW()-ROW(tblLoan3[[#Headers],[PMT NO]])&gt;ScheduledNumberOfPayments,"",ROW()-ROW(tblLoan3[[#Headers],[PMT NO]])),"")</f>
        <v/>
      </c>
      <c r="B228" s="98" t="str">
        <f>IF(tblLoan3[[#This Row],[PMT NO]]&lt;&gt;"",EOMONTH(LoanStartDate,ROW(tblLoan3[[#This Row],[PMT NO]])-ROW(tblLoan3[[#Headers],[PMT NO]])-2)+DAY(LoanStartDate),"")</f>
        <v/>
      </c>
      <c r="C228" s="101" t="str">
        <f>IF(tblLoan3[[#This Row],[PMT NO]]&lt;&gt;"",IF(ROW()-ROW(tblLoan3[[#Headers],[BEGINNING BALANCE]])=1,LoanAmount,INDEX(tblLoan3[ENDING BALANCE],ROW()-ROW(tblLoan3[[#Headers],[BEGINNING BALANCE]])-1)),"")</f>
        <v/>
      </c>
      <c r="D228" s="101" t="str">
        <f>IF(tblLoan3[[#This Row],[PMT NO]]&lt;&gt;"",ScheduledPayment,"")</f>
        <v/>
      </c>
      <c r="E22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28" s="101" t="str">
        <f>IF(tblLoan3[[#This Row],[PMT NO]]&lt;&gt;"",IF(tblLoan3[[#This Row],[SCHEDULED PAYMENT]]+tblLoan3[[#This Row],[EXTRA PAYMENT]]&lt;=tblLoan3[[#This Row],[BEGINNING BALANCE]],tblLoan3[[#This Row],[SCHEDULED PAYMENT]]+tblLoan3[[#This Row],[EXTRA PAYMENT]],tblLoan3[[#This Row],[BEGINNING BALANCE]]),"")</f>
        <v/>
      </c>
      <c r="G228" s="101" t="str">
        <f>IF(tblLoan3[[#This Row],[PMT NO]]&lt;&gt;"",tblLoan3[[#This Row],[TOTAL PAYMENT]]-tblLoan3[[#This Row],[INTEREST]],"")</f>
        <v/>
      </c>
      <c r="H228" s="101" t="str">
        <f>IF(tblLoan3[[#This Row],[PMT NO]]&lt;&gt;"",tblLoan3[[#This Row],[BEGINNING BALANCE]]*(InterestRate/PaymentsPerYear),"")</f>
        <v/>
      </c>
      <c r="I228" s="101" t="str">
        <f>IF(tblLoan3[[#This Row],[PMT NO]]&lt;&gt;"",IF(tblLoan3[[#This Row],[SCHEDULED PAYMENT]]+tblLoan3[[#This Row],[EXTRA PAYMENT]]&lt;=tblLoan3[[#This Row],[BEGINNING BALANCE]],tblLoan3[[#This Row],[BEGINNING BALANCE]]-tblLoan3[[#This Row],[PRINCIPAL]],0),"")</f>
        <v/>
      </c>
      <c r="J228" s="101" t="str">
        <f>IF(tblLoan3[[#This Row],[PMT NO]]&lt;&gt;"",SUM(INDEX(tblLoan3[INTEREST],1,1):tblLoan3[[#This Row],[INTEREST]]),"")</f>
        <v/>
      </c>
    </row>
    <row r="229" spans="1:10" x14ac:dyDescent="0.2">
      <c r="A229" s="97" t="str">
        <f>IF(LoanIsGood,IF(ROW()-ROW(tblLoan3[[#Headers],[PMT NO]])&gt;ScheduledNumberOfPayments,"",ROW()-ROW(tblLoan3[[#Headers],[PMT NO]])),"")</f>
        <v/>
      </c>
      <c r="B229" s="98" t="str">
        <f>IF(tblLoan3[[#This Row],[PMT NO]]&lt;&gt;"",EOMONTH(LoanStartDate,ROW(tblLoan3[[#This Row],[PMT NO]])-ROW(tblLoan3[[#Headers],[PMT NO]])-2)+DAY(LoanStartDate),"")</f>
        <v/>
      </c>
      <c r="C229" s="101" t="str">
        <f>IF(tblLoan3[[#This Row],[PMT NO]]&lt;&gt;"",IF(ROW()-ROW(tblLoan3[[#Headers],[BEGINNING BALANCE]])=1,LoanAmount,INDEX(tblLoan3[ENDING BALANCE],ROW()-ROW(tblLoan3[[#Headers],[BEGINNING BALANCE]])-1)),"")</f>
        <v/>
      </c>
      <c r="D229" s="101" t="str">
        <f>IF(tblLoan3[[#This Row],[PMT NO]]&lt;&gt;"",ScheduledPayment,"")</f>
        <v/>
      </c>
      <c r="E22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29" s="101" t="str">
        <f>IF(tblLoan3[[#This Row],[PMT NO]]&lt;&gt;"",IF(tblLoan3[[#This Row],[SCHEDULED PAYMENT]]+tblLoan3[[#This Row],[EXTRA PAYMENT]]&lt;=tblLoan3[[#This Row],[BEGINNING BALANCE]],tblLoan3[[#This Row],[SCHEDULED PAYMENT]]+tblLoan3[[#This Row],[EXTRA PAYMENT]],tblLoan3[[#This Row],[BEGINNING BALANCE]]),"")</f>
        <v/>
      </c>
      <c r="G229" s="101" t="str">
        <f>IF(tblLoan3[[#This Row],[PMT NO]]&lt;&gt;"",tblLoan3[[#This Row],[TOTAL PAYMENT]]-tblLoan3[[#This Row],[INTEREST]],"")</f>
        <v/>
      </c>
      <c r="H229" s="101" t="str">
        <f>IF(tblLoan3[[#This Row],[PMT NO]]&lt;&gt;"",tblLoan3[[#This Row],[BEGINNING BALANCE]]*(InterestRate/PaymentsPerYear),"")</f>
        <v/>
      </c>
      <c r="I229" s="101" t="str">
        <f>IF(tblLoan3[[#This Row],[PMT NO]]&lt;&gt;"",IF(tblLoan3[[#This Row],[SCHEDULED PAYMENT]]+tblLoan3[[#This Row],[EXTRA PAYMENT]]&lt;=tblLoan3[[#This Row],[BEGINNING BALANCE]],tblLoan3[[#This Row],[BEGINNING BALANCE]]-tblLoan3[[#This Row],[PRINCIPAL]],0),"")</f>
        <v/>
      </c>
      <c r="J229" s="101" t="str">
        <f>IF(tblLoan3[[#This Row],[PMT NO]]&lt;&gt;"",SUM(INDEX(tblLoan3[INTEREST],1,1):tblLoan3[[#This Row],[INTEREST]]),"")</f>
        <v/>
      </c>
    </row>
    <row r="230" spans="1:10" x14ac:dyDescent="0.2">
      <c r="A230" s="97" t="str">
        <f>IF(LoanIsGood,IF(ROW()-ROW(tblLoan3[[#Headers],[PMT NO]])&gt;ScheduledNumberOfPayments,"",ROW()-ROW(tblLoan3[[#Headers],[PMT NO]])),"")</f>
        <v/>
      </c>
      <c r="B230" s="98" t="str">
        <f>IF(tblLoan3[[#This Row],[PMT NO]]&lt;&gt;"",EOMONTH(LoanStartDate,ROW(tblLoan3[[#This Row],[PMT NO]])-ROW(tblLoan3[[#Headers],[PMT NO]])-2)+DAY(LoanStartDate),"")</f>
        <v/>
      </c>
      <c r="C230" s="101" t="str">
        <f>IF(tblLoan3[[#This Row],[PMT NO]]&lt;&gt;"",IF(ROW()-ROW(tblLoan3[[#Headers],[BEGINNING BALANCE]])=1,LoanAmount,INDEX(tblLoan3[ENDING BALANCE],ROW()-ROW(tblLoan3[[#Headers],[BEGINNING BALANCE]])-1)),"")</f>
        <v/>
      </c>
      <c r="D230" s="101" t="str">
        <f>IF(tblLoan3[[#This Row],[PMT NO]]&lt;&gt;"",ScheduledPayment,"")</f>
        <v/>
      </c>
      <c r="E23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30" s="101" t="str">
        <f>IF(tblLoan3[[#This Row],[PMT NO]]&lt;&gt;"",IF(tblLoan3[[#This Row],[SCHEDULED PAYMENT]]+tblLoan3[[#This Row],[EXTRA PAYMENT]]&lt;=tblLoan3[[#This Row],[BEGINNING BALANCE]],tblLoan3[[#This Row],[SCHEDULED PAYMENT]]+tblLoan3[[#This Row],[EXTRA PAYMENT]],tblLoan3[[#This Row],[BEGINNING BALANCE]]),"")</f>
        <v/>
      </c>
      <c r="G230" s="101" t="str">
        <f>IF(tblLoan3[[#This Row],[PMT NO]]&lt;&gt;"",tblLoan3[[#This Row],[TOTAL PAYMENT]]-tblLoan3[[#This Row],[INTEREST]],"")</f>
        <v/>
      </c>
      <c r="H230" s="101" t="str">
        <f>IF(tblLoan3[[#This Row],[PMT NO]]&lt;&gt;"",tblLoan3[[#This Row],[BEGINNING BALANCE]]*(InterestRate/PaymentsPerYear),"")</f>
        <v/>
      </c>
      <c r="I230" s="101" t="str">
        <f>IF(tblLoan3[[#This Row],[PMT NO]]&lt;&gt;"",IF(tblLoan3[[#This Row],[SCHEDULED PAYMENT]]+tblLoan3[[#This Row],[EXTRA PAYMENT]]&lt;=tblLoan3[[#This Row],[BEGINNING BALANCE]],tblLoan3[[#This Row],[BEGINNING BALANCE]]-tblLoan3[[#This Row],[PRINCIPAL]],0),"")</f>
        <v/>
      </c>
      <c r="J230" s="101" t="str">
        <f>IF(tblLoan3[[#This Row],[PMT NO]]&lt;&gt;"",SUM(INDEX(tblLoan3[INTEREST],1,1):tblLoan3[[#This Row],[INTEREST]]),"")</f>
        <v/>
      </c>
    </row>
    <row r="231" spans="1:10" x14ac:dyDescent="0.2">
      <c r="A231" s="97" t="str">
        <f>IF(LoanIsGood,IF(ROW()-ROW(tblLoan3[[#Headers],[PMT NO]])&gt;ScheduledNumberOfPayments,"",ROW()-ROW(tblLoan3[[#Headers],[PMT NO]])),"")</f>
        <v/>
      </c>
      <c r="B231" s="98" t="str">
        <f>IF(tblLoan3[[#This Row],[PMT NO]]&lt;&gt;"",EOMONTH(LoanStartDate,ROW(tblLoan3[[#This Row],[PMT NO]])-ROW(tblLoan3[[#Headers],[PMT NO]])-2)+DAY(LoanStartDate),"")</f>
        <v/>
      </c>
      <c r="C231" s="101" t="str">
        <f>IF(tblLoan3[[#This Row],[PMT NO]]&lt;&gt;"",IF(ROW()-ROW(tblLoan3[[#Headers],[BEGINNING BALANCE]])=1,LoanAmount,INDEX(tblLoan3[ENDING BALANCE],ROW()-ROW(tblLoan3[[#Headers],[BEGINNING BALANCE]])-1)),"")</f>
        <v/>
      </c>
      <c r="D231" s="101" t="str">
        <f>IF(tblLoan3[[#This Row],[PMT NO]]&lt;&gt;"",ScheduledPayment,"")</f>
        <v/>
      </c>
      <c r="E23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31" s="101" t="str">
        <f>IF(tblLoan3[[#This Row],[PMT NO]]&lt;&gt;"",IF(tblLoan3[[#This Row],[SCHEDULED PAYMENT]]+tblLoan3[[#This Row],[EXTRA PAYMENT]]&lt;=tblLoan3[[#This Row],[BEGINNING BALANCE]],tblLoan3[[#This Row],[SCHEDULED PAYMENT]]+tblLoan3[[#This Row],[EXTRA PAYMENT]],tblLoan3[[#This Row],[BEGINNING BALANCE]]),"")</f>
        <v/>
      </c>
      <c r="G231" s="101" t="str">
        <f>IF(tblLoan3[[#This Row],[PMT NO]]&lt;&gt;"",tblLoan3[[#This Row],[TOTAL PAYMENT]]-tblLoan3[[#This Row],[INTEREST]],"")</f>
        <v/>
      </c>
      <c r="H231" s="101" t="str">
        <f>IF(tblLoan3[[#This Row],[PMT NO]]&lt;&gt;"",tblLoan3[[#This Row],[BEGINNING BALANCE]]*(InterestRate/PaymentsPerYear),"")</f>
        <v/>
      </c>
      <c r="I231" s="101" t="str">
        <f>IF(tblLoan3[[#This Row],[PMT NO]]&lt;&gt;"",IF(tblLoan3[[#This Row],[SCHEDULED PAYMENT]]+tblLoan3[[#This Row],[EXTRA PAYMENT]]&lt;=tblLoan3[[#This Row],[BEGINNING BALANCE]],tblLoan3[[#This Row],[BEGINNING BALANCE]]-tblLoan3[[#This Row],[PRINCIPAL]],0),"")</f>
        <v/>
      </c>
      <c r="J231" s="101" t="str">
        <f>IF(tblLoan3[[#This Row],[PMT NO]]&lt;&gt;"",SUM(INDEX(tblLoan3[INTEREST],1,1):tblLoan3[[#This Row],[INTEREST]]),"")</f>
        <v/>
      </c>
    </row>
    <row r="232" spans="1:10" x14ac:dyDescent="0.2">
      <c r="A232" s="97" t="str">
        <f>IF(LoanIsGood,IF(ROW()-ROW(tblLoan3[[#Headers],[PMT NO]])&gt;ScheduledNumberOfPayments,"",ROW()-ROW(tblLoan3[[#Headers],[PMT NO]])),"")</f>
        <v/>
      </c>
      <c r="B232" s="98" t="str">
        <f>IF(tblLoan3[[#This Row],[PMT NO]]&lt;&gt;"",EOMONTH(LoanStartDate,ROW(tblLoan3[[#This Row],[PMT NO]])-ROW(tblLoan3[[#Headers],[PMT NO]])-2)+DAY(LoanStartDate),"")</f>
        <v/>
      </c>
      <c r="C232" s="101" t="str">
        <f>IF(tblLoan3[[#This Row],[PMT NO]]&lt;&gt;"",IF(ROW()-ROW(tblLoan3[[#Headers],[BEGINNING BALANCE]])=1,LoanAmount,INDEX(tblLoan3[ENDING BALANCE],ROW()-ROW(tblLoan3[[#Headers],[BEGINNING BALANCE]])-1)),"")</f>
        <v/>
      </c>
      <c r="D232" s="101" t="str">
        <f>IF(tblLoan3[[#This Row],[PMT NO]]&lt;&gt;"",ScheduledPayment,"")</f>
        <v/>
      </c>
      <c r="E23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32" s="101" t="str">
        <f>IF(tblLoan3[[#This Row],[PMT NO]]&lt;&gt;"",IF(tblLoan3[[#This Row],[SCHEDULED PAYMENT]]+tblLoan3[[#This Row],[EXTRA PAYMENT]]&lt;=tblLoan3[[#This Row],[BEGINNING BALANCE]],tblLoan3[[#This Row],[SCHEDULED PAYMENT]]+tblLoan3[[#This Row],[EXTRA PAYMENT]],tblLoan3[[#This Row],[BEGINNING BALANCE]]),"")</f>
        <v/>
      </c>
      <c r="G232" s="101" t="str">
        <f>IF(tblLoan3[[#This Row],[PMT NO]]&lt;&gt;"",tblLoan3[[#This Row],[TOTAL PAYMENT]]-tblLoan3[[#This Row],[INTEREST]],"")</f>
        <v/>
      </c>
      <c r="H232" s="101" t="str">
        <f>IF(tblLoan3[[#This Row],[PMT NO]]&lt;&gt;"",tblLoan3[[#This Row],[BEGINNING BALANCE]]*(InterestRate/PaymentsPerYear),"")</f>
        <v/>
      </c>
      <c r="I232" s="101" t="str">
        <f>IF(tblLoan3[[#This Row],[PMT NO]]&lt;&gt;"",IF(tblLoan3[[#This Row],[SCHEDULED PAYMENT]]+tblLoan3[[#This Row],[EXTRA PAYMENT]]&lt;=tblLoan3[[#This Row],[BEGINNING BALANCE]],tblLoan3[[#This Row],[BEGINNING BALANCE]]-tblLoan3[[#This Row],[PRINCIPAL]],0),"")</f>
        <v/>
      </c>
      <c r="J232" s="101" t="str">
        <f>IF(tblLoan3[[#This Row],[PMT NO]]&lt;&gt;"",SUM(INDEX(tblLoan3[INTEREST],1,1):tblLoan3[[#This Row],[INTEREST]]),"")</f>
        <v/>
      </c>
    </row>
    <row r="233" spans="1:10" x14ac:dyDescent="0.2">
      <c r="A233" s="97" t="str">
        <f>IF(LoanIsGood,IF(ROW()-ROW(tblLoan3[[#Headers],[PMT NO]])&gt;ScheduledNumberOfPayments,"",ROW()-ROW(tblLoan3[[#Headers],[PMT NO]])),"")</f>
        <v/>
      </c>
      <c r="B233" s="98" t="str">
        <f>IF(tblLoan3[[#This Row],[PMT NO]]&lt;&gt;"",EOMONTH(LoanStartDate,ROW(tblLoan3[[#This Row],[PMT NO]])-ROW(tblLoan3[[#Headers],[PMT NO]])-2)+DAY(LoanStartDate),"")</f>
        <v/>
      </c>
      <c r="C233" s="101" t="str">
        <f>IF(tblLoan3[[#This Row],[PMT NO]]&lt;&gt;"",IF(ROW()-ROW(tblLoan3[[#Headers],[BEGINNING BALANCE]])=1,LoanAmount,INDEX(tblLoan3[ENDING BALANCE],ROW()-ROW(tblLoan3[[#Headers],[BEGINNING BALANCE]])-1)),"")</f>
        <v/>
      </c>
      <c r="D233" s="101" t="str">
        <f>IF(tblLoan3[[#This Row],[PMT NO]]&lt;&gt;"",ScheduledPayment,"")</f>
        <v/>
      </c>
      <c r="E23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33" s="101" t="str">
        <f>IF(tblLoan3[[#This Row],[PMT NO]]&lt;&gt;"",IF(tblLoan3[[#This Row],[SCHEDULED PAYMENT]]+tblLoan3[[#This Row],[EXTRA PAYMENT]]&lt;=tblLoan3[[#This Row],[BEGINNING BALANCE]],tblLoan3[[#This Row],[SCHEDULED PAYMENT]]+tblLoan3[[#This Row],[EXTRA PAYMENT]],tblLoan3[[#This Row],[BEGINNING BALANCE]]),"")</f>
        <v/>
      </c>
      <c r="G233" s="101" t="str">
        <f>IF(tblLoan3[[#This Row],[PMT NO]]&lt;&gt;"",tblLoan3[[#This Row],[TOTAL PAYMENT]]-tblLoan3[[#This Row],[INTEREST]],"")</f>
        <v/>
      </c>
      <c r="H233" s="101" t="str">
        <f>IF(tblLoan3[[#This Row],[PMT NO]]&lt;&gt;"",tblLoan3[[#This Row],[BEGINNING BALANCE]]*(InterestRate/PaymentsPerYear),"")</f>
        <v/>
      </c>
      <c r="I233" s="101" t="str">
        <f>IF(tblLoan3[[#This Row],[PMT NO]]&lt;&gt;"",IF(tblLoan3[[#This Row],[SCHEDULED PAYMENT]]+tblLoan3[[#This Row],[EXTRA PAYMENT]]&lt;=tblLoan3[[#This Row],[BEGINNING BALANCE]],tblLoan3[[#This Row],[BEGINNING BALANCE]]-tblLoan3[[#This Row],[PRINCIPAL]],0),"")</f>
        <v/>
      </c>
      <c r="J233" s="101" t="str">
        <f>IF(tblLoan3[[#This Row],[PMT NO]]&lt;&gt;"",SUM(INDEX(tblLoan3[INTEREST],1,1):tblLoan3[[#This Row],[INTEREST]]),"")</f>
        <v/>
      </c>
    </row>
    <row r="234" spans="1:10" x14ac:dyDescent="0.2">
      <c r="A234" s="97" t="str">
        <f>IF(LoanIsGood,IF(ROW()-ROW(tblLoan3[[#Headers],[PMT NO]])&gt;ScheduledNumberOfPayments,"",ROW()-ROW(tblLoan3[[#Headers],[PMT NO]])),"")</f>
        <v/>
      </c>
      <c r="B234" s="98" t="str">
        <f>IF(tblLoan3[[#This Row],[PMT NO]]&lt;&gt;"",EOMONTH(LoanStartDate,ROW(tblLoan3[[#This Row],[PMT NO]])-ROW(tblLoan3[[#Headers],[PMT NO]])-2)+DAY(LoanStartDate),"")</f>
        <v/>
      </c>
      <c r="C234" s="101" t="str">
        <f>IF(tblLoan3[[#This Row],[PMT NO]]&lt;&gt;"",IF(ROW()-ROW(tblLoan3[[#Headers],[BEGINNING BALANCE]])=1,LoanAmount,INDEX(tblLoan3[ENDING BALANCE],ROW()-ROW(tblLoan3[[#Headers],[BEGINNING BALANCE]])-1)),"")</f>
        <v/>
      </c>
      <c r="D234" s="101" t="str">
        <f>IF(tblLoan3[[#This Row],[PMT NO]]&lt;&gt;"",ScheduledPayment,"")</f>
        <v/>
      </c>
      <c r="E23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34" s="101" t="str">
        <f>IF(tblLoan3[[#This Row],[PMT NO]]&lt;&gt;"",IF(tblLoan3[[#This Row],[SCHEDULED PAYMENT]]+tblLoan3[[#This Row],[EXTRA PAYMENT]]&lt;=tblLoan3[[#This Row],[BEGINNING BALANCE]],tblLoan3[[#This Row],[SCHEDULED PAYMENT]]+tblLoan3[[#This Row],[EXTRA PAYMENT]],tblLoan3[[#This Row],[BEGINNING BALANCE]]),"")</f>
        <v/>
      </c>
      <c r="G234" s="101" t="str">
        <f>IF(tblLoan3[[#This Row],[PMT NO]]&lt;&gt;"",tblLoan3[[#This Row],[TOTAL PAYMENT]]-tblLoan3[[#This Row],[INTEREST]],"")</f>
        <v/>
      </c>
      <c r="H234" s="101" t="str">
        <f>IF(tblLoan3[[#This Row],[PMT NO]]&lt;&gt;"",tblLoan3[[#This Row],[BEGINNING BALANCE]]*(InterestRate/PaymentsPerYear),"")</f>
        <v/>
      </c>
      <c r="I234" s="101" t="str">
        <f>IF(tblLoan3[[#This Row],[PMT NO]]&lt;&gt;"",IF(tblLoan3[[#This Row],[SCHEDULED PAYMENT]]+tblLoan3[[#This Row],[EXTRA PAYMENT]]&lt;=tblLoan3[[#This Row],[BEGINNING BALANCE]],tblLoan3[[#This Row],[BEGINNING BALANCE]]-tblLoan3[[#This Row],[PRINCIPAL]],0),"")</f>
        <v/>
      </c>
      <c r="J234" s="101" t="str">
        <f>IF(tblLoan3[[#This Row],[PMT NO]]&lt;&gt;"",SUM(INDEX(tblLoan3[INTEREST],1,1):tblLoan3[[#This Row],[INTEREST]]),"")</f>
        <v/>
      </c>
    </row>
    <row r="235" spans="1:10" x14ac:dyDescent="0.2">
      <c r="A235" s="97" t="str">
        <f>IF(LoanIsGood,IF(ROW()-ROW(tblLoan3[[#Headers],[PMT NO]])&gt;ScheduledNumberOfPayments,"",ROW()-ROW(tblLoan3[[#Headers],[PMT NO]])),"")</f>
        <v/>
      </c>
      <c r="B235" s="98" t="str">
        <f>IF(tblLoan3[[#This Row],[PMT NO]]&lt;&gt;"",EOMONTH(LoanStartDate,ROW(tblLoan3[[#This Row],[PMT NO]])-ROW(tblLoan3[[#Headers],[PMT NO]])-2)+DAY(LoanStartDate),"")</f>
        <v/>
      </c>
      <c r="C235" s="101" t="str">
        <f>IF(tblLoan3[[#This Row],[PMT NO]]&lt;&gt;"",IF(ROW()-ROW(tblLoan3[[#Headers],[BEGINNING BALANCE]])=1,LoanAmount,INDEX(tblLoan3[ENDING BALANCE],ROW()-ROW(tblLoan3[[#Headers],[BEGINNING BALANCE]])-1)),"")</f>
        <v/>
      </c>
      <c r="D235" s="101" t="str">
        <f>IF(tblLoan3[[#This Row],[PMT NO]]&lt;&gt;"",ScheduledPayment,"")</f>
        <v/>
      </c>
      <c r="E23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35" s="101" t="str">
        <f>IF(tblLoan3[[#This Row],[PMT NO]]&lt;&gt;"",IF(tblLoan3[[#This Row],[SCHEDULED PAYMENT]]+tblLoan3[[#This Row],[EXTRA PAYMENT]]&lt;=tblLoan3[[#This Row],[BEGINNING BALANCE]],tblLoan3[[#This Row],[SCHEDULED PAYMENT]]+tblLoan3[[#This Row],[EXTRA PAYMENT]],tblLoan3[[#This Row],[BEGINNING BALANCE]]),"")</f>
        <v/>
      </c>
      <c r="G235" s="101" t="str">
        <f>IF(tblLoan3[[#This Row],[PMT NO]]&lt;&gt;"",tblLoan3[[#This Row],[TOTAL PAYMENT]]-tblLoan3[[#This Row],[INTEREST]],"")</f>
        <v/>
      </c>
      <c r="H235" s="101" t="str">
        <f>IF(tblLoan3[[#This Row],[PMT NO]]&lt;&gt;"",tblLoan3[[#This Row],[BEGINNING BALANCE]]*(InterestRate/PaymentsPerYear),"")</f>
        <v/>
      </c>
      <c r="I235" s="101" t="str">
        <f>IF(tblLoan3[[#This Row],[PMT NO]]&lt;&gt;"",IF(tblLoan3[[#This Row],[SCHEDULED PAYMENT]]+tblLoan3[[#This Row],[EXTRA PAYMENT]]&lt;=tblLoan3[[#This Row],[BEGINNING BALANCE]],tblLoan3[[#This Row],[BEGINNING BALANCE]]-tblLoan3[[#This Row],[PRINCIPAL]],0),"")</f>
        <v/>
      </c>
      <c r="J235" s="101" t="str">
        <f>IF(tblLoan3[[#This Row],[PMT NO]]&lt;&gt;"",SUM(INDEX(tblLoan3[INTEREST],1,1):tblLoan3[[#This Row],[INTEREST]]),"")</f>
        <v/>
      </c>
    </row>
    <row r="236" spans="1:10" x14ac:dyDescent="0.2">
      <c r="A236" s="97" t="str">
        <f>IF(LoanIsGood,IF(ROW()-ROW(tblLoan3[[#Headers],[PMT NO]])&gt;ScheduledNumberOfPayments,"",ROW()-ROW(tblLoan3[[#Headers],[PMT NO]])),"")</f>
        <v/>
      </c>
      <c r="B236" s="98" t="str">
        <f>IF(tblLoan3[[#This Row],[PMT NO]]&lt;&gt;"",EOMONTH(LoanStartDate,ROW(tblLoan3[[#This Row],[PMT NO]])-ROW(tblLoan3[[#Headers],[PMT NO]])-2)+DAY(LoanStartDate),"")</f>
        <v/>
      </c>
      <c r="C236" s="101" t="str">
        <f>IF(tblLoan3[[#This Row],[PMT NO]]&lt;&gt;"",IF(ROW()-ROW(tblLoan3[[#Headers],[BEGINNING BALANCE]])=1,LoanAmount,INDEX(tblLoan3[ENDING BALANCE],ROW()-ROW(tblLoan3[[#Headers],[BEGINNING BALANCE]])-1)),"")</f>
        <v/>
      </c>
      <c r="D236" s="101" t="str">
        <f>IF(tblLoan3[[#This Row],[PMT NO]]&lt;&gt;"",ScheduledPayment,"")</f>
        <v/>
      </c>
      <c r="E23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36" s="101" t="str">
        <f>IF(tblLoan3[[#This Row],[PMT NO]]&lt;&gt;"",IF(tblLoan3[[#This Row],[SCHEDULED PAYMENT]]+tblLoan3[[#This Row],[EXTRA PAYMENT]]&lt;=tblLoan3[[#This Row],[BEGINNING BALANCE]],tblLoan3[[#This Row],[SCHEDULED PAYMENT]]+tblLoan3[[#This Row],[EXTRA PAYMENT]],tblLoan3[[#This Row],[BEGINNING BALANCE]]),"")</f>
        <v/>
      </c>
      <c r="G236" s="101" t="str">
        <f>IF(tblLoan3[[#This Row],[PMT NO]]&lt;&gt;"",tblLoan3[[#This Row],[TOTAL PAYMENT]]-tblLoan3[[#This Row],[INTEREST]],"")</f>
        <v/>
      </c>
      <c r="H236" s="101" t="str">
        <f>IF(tblLoan3[[#This Row],[PMT NO]]&lt;&gt;"",tblLoan3[[#This Row],[BEGINNING BALANCE]]*(InterestRate/PaymentsPerYear),"")</f>
        <v/>
      </c>
      <c r="I236" s="101" t="str">
        <f>IF(tblLoan3[[#This Row],[PMT NO]]&lt;&gt;"",IF(tblLoan3[[#This Row],[SCHEDULED PAYMENT]]+tblLoan3[[#This Row],[EXTRA PAYMENT]]&lt;=tblLoan3[[#This Row],[BEGINNING BALANCE]],tblLoan3[[#This Row],[BEGINNING BALANCE]]-tblLoan3[[#This Row],[PRINCIPAL]],0),"")</f>
        <v/>
      </c>
      <c r="J236" s="101" t="str">
        <f>IF(tblLoan3[[#This Row],[PMT NO]]&lt;&gt;"",SUM(INDEX(tblLoan3[INTEREST],1,1):tblLoan3[[#This Row],[INTEREST]]),"")</f>
        <v/>
      </c>
    </row>
    <row r="237" spans="1:10" x14ac:dyDescent="0.2">
      <c r="A237" s="97" t="str">
        <f>IF(LoanIsGood,IF(ROW()-ROW(tblLoan3[[#Headers],[PMT NO]])&gt;ScheduledNumberOfPayments,"",ROW()-ROW(tblLoan3[[#Headers],[PMT NO]])),"")</f>
        <v/>
      </c>
      <c r="B237" s="98" t="str">
        <f>IF(tblLoan3[[#This Row],[PMT NO]]&lt;&gt;"",EOMONTH(LoanStartDate,ROW(tblLoan3[[#This Row],[PMT NO]])-ROW(tblLoan3[[#Headers],[PMT NO]])-2)+DAY(LoanStartDate),"")</f>
        <v/>
      </c>
      <c r="C237" s="101" t="str">
        <f>IF(tblLoan3[[#This Row],[PMT NO]]&lt;&gt;"",IF(ROW()-ROW(tblLoan3[[#Headers],[BEGINNING BALANCE]])=1,LoanAmount,INDEX(tblLoan3[ENDING BALANCE],ROW()-ROW(tblLoan3[[#Headers],[BEGINNING BALANCE]])-1)),"")</f>
        <v/>
      </c>
      <c r="D237" s="101" t="str">
        <f>IF(tblLoan3[[#This Row],[PMT NO]]&lt;&gt;"",ScheduledPayment,"")</f>
        <v/>
      </c>
      <c r="E23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37" s="101" t="str">
        <f>IF(tblLoan3[[#This Row],[PMT NO]]&lt;&gt;"",IF(tblLoan3[[#This Row],[SCHEDULED PAYMENT]]+tblLoan3[[#This Row],[EXTRA PAYMENT]]&lt;=tblLoan3[[#This Row],[BEGINNING BALANCE]],tblLoan3[[#This Row],[SCHEDULED PAYMENT]]+tblLoan3[[#This Row],[EXTRA PAYMENT]],tblLoan3[[#This Row],[BEGINNING BALANCE]]),"")</f>
        <v/>
      </c>
      <c r="G237" s="101" t="str">
        <f>IF(tblLoan3[[#This Row],[PMT NO]]&lt;&gt;"",tblLoan3[[#This Row],[TOTAL PAYMENT]]-tblLoan3[[#This Row],[INTEREST]],"")</f>
        <v/>
      </c>
      <c r="H237" s="101" t="str">
        <f>IF(tblLoan3[[#This Row],[PMT NO]]&lt;&gt;"",tblLoan3[[#This Row],[BEGINNING BALANCE]]*(InterestRate/PaymentsPerYear),"")</f>
        <v/>
      </c>
      <c r="I237" s="101" t="str">
        <f>IF(tblLoan3[[#This Row],[PMT NO]]&lt;&gt;"",IF(tblLoan3[[#This Row],[SCHEDULED PAYMENT]]+tblLoan3[[#This Row],[EXTRA PAYMENT]]&lt;=tblLoan3[[#This Row],[BEGINNING BALANCE]],tblLoan3[[#This Row],[BEGINNING BALANCE]]-tblLoan3[[#This Row],[PRINCIPAL]],0),"")</f>
        <v/>
      </c>
      <c r="J237" s="101" t="str">
        <f>IF(tblLoan3[[#This Row],[PMT NO]]&lt;&gt;"",SUM(INDEX(tblLoan3[INTEREST],1,1):tblLoan3[[#This Row],[INTEREST]]),"")</f>
        <v/>
      </c>
    </row>
    <row r="238" spans="1:10" x14ac:dyDescent="0.2">
      <c r="A238" s="97" t="str">
        <f>IF(LoanIsGood,IF(ROW()-ROW(tblLoan3[[#Headers],[PMT NO]])&gt;ScheduledNumberOfPayments,"",ROW()-ROW(tblLoan3[[#Headers],[PMT NO]])),"")</f>
        <v/>
      </c>
      <c r="B238" s="98" t="str">
        <f>IF(tblLoan3[[#This Row],[PMT NO]]&lt;&gt;"",EOMONTH(LoanStartDate,ROW(tblLoan3[[#This Row],[PMT NO]])-ROW(tblLoan3[[#Headers],[PMT NO]])-2)+DAY(LoanStartDate),"")</f>
        <v/>
      </c>
      <c r="C238" s="101" t="str">
        <f>IF(tblLoan3[[#This Row],[PMT NO]]&lt;&gt;"",IF(ROW()-ROW(tblLoan3[[#Headers],[BEGINNING BALANCE]])=1,LoanAmount,INDEX(tblLoan3[ENDING BALANCE],ROW()-ROW(tblLoan3[[#Headers],[BEGINNING BALANCE]])-1)),"")</f>
        <v/>
      </c>
      <c r="D238" s="101" t="str">
        <f>IF(tblLoan3[[#This Row],[PMT NO]]&lt;&gt;"",ScheduledPayment,"")</f>
        <v/>
      </c>
      <c r="E23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38" s="101" t="str">
        <f>IF(tblLoan3[[#This Row],[PMT NO]]&lt;&gt;"",IF(tblLoan3[[#This Row],[SCHEDULED PAYMENT]]+tblLoan3[[#This Row],[EXTRA PAYMENT]]&lt;=tblLoan3[[#This Row],[BEGINNING BALANCE]],tblLoan3[[#This Row],[SCHEDULED PAYMENT]]+tblLoan3[[#This Row],[EXTRA PAYMENT]],tblLoan3[[#This Row],[BEGINNING BALANCE]]),"")</f>
        <v/>
      </c>
      <c r="G238" s="101" t="str">
        <f>IF(tblLoan3[[#This Row],[PMT NO]]&lt;&gt;"",tblLoan3[[#This Row],[TOTAL PAYMENT]]-tblLoan3[[#This Row],[INTEREST]],"")</f>
        <v/>
      </c>
      <c r="H238" s="101" t="str">
        <f>IF(tblLoan3[[#This Row],[PMT NO]]&lt;&gt;"",tblLoan3[[#This Row],[BEGINNING BALANCE]]*(InterestRate/PaymentsPerYear),"")</f>
        <v/>
      </c>
      <c r="I238" s="101" t="str">
        <f>IF(tblLoan3[[#This Row],[PMT NO]]&lt;&gt;"",IF(tblLoan3[[#This Row],[SCHEDULED PAYMENT]]+tblLoan3[[#This Row],[EXTRA PAYMENT]]&lt;=tblLoan3[[#This Row],[BEGINNING BALANCE]],tblLoan3[[#This Row],[BEGINNING BALANCE]]-tblLoan3[[#This Row],[PRINCIPAL]],0),"")</f>
        <v/>
      </c>
      <c r="J238" s="101" t="str">
        <f>IF(tblLoan3[[#This Row],[PMT NO]]&lt;&gt;"",SUM(INDEX(tblLoan3[INTEREST],1,1):tblLoan3[[#This Row],[INTEREST]]),"")</f>
        <v/>
      </c>
    </row>
    <row r="239" spans="1:10" x14ac:dyDescent="0.2">
      <c r="A239" s="97" t="str">
        <f>IF(LoanIsGood,IF(ROW()-ROW(tblLoan3[[#Headers],[PMT NO]])&gt;ScheduledNumberOfPayments,"",ROW()-ROW(tblLoan3[[#Headers],[PMT NO]])),"")</f>
        <v/>
      </c>
      <c r="B239" s="98" t="str">
        <f>IF(tblLoan3[[#This Row],[PMT NO]]&lt;&gt;"",EOMONTH(LoanStartDate,ROW(tblLoan3[[#This Row],[PMT NO]])-ROW(tblLoan3[[#Headers],[PMT NO]])-2)+DAY(LoanStartDate),"")</f>
        <v/>
      </c>
      <c r="C239" s="101" t="str">
        <f>IF(tblLoan3[[#This Row],[PMT NO]]&lt;&gt;"",IF(ROW()-ROW(tblLoan3[[#Headers],[BEGINNING BALANCE]])=1,LoanAmount,INDEX(tblLoan3[ENDING BALANCE],ROW()-ROW(tblLoan3[[#Headers],[BEGINNING BALANCE]])-1)),"")</f>
        <v/>
      </c>
      <c r="D239" s="101" t="str">
        <f>IF(tblLoan3[[#This Row],[PMT NO]]&lt;&gt;"",ScheduledPayment,"")</f>
        <v/>
      </c>
      <c r="E23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39" s="101" t="str">
        <f>IF(tblLoan3[[#This Row],[PMT NO]]&lt;&gt;"",IF(tblLoan3[[#This Row],[SCHEDULED PAYMENT]]+tblLoan3[[#This Row],[EXTRA PAYMENT]]&lt;=tblLoan3[[#This Row],[BEGINNING BALANCE]],tblLoan3[[#This Row],[SCHEDULED PAYMENT]]+tblLoan3[[#This Row],[EXTRA PAYMENT]],tblLoan3[[#This Row],[BEGINNING BALANCE]]),"")</f>
        <v/>
      </c>
      <c r="G239" s="101" t="str">
        <f>IF(tblLoan3[[#This Row],[PMT NO]]&lt;&gt;"",tblLoan3[[#This Row],[TOTAL PAYMENT]]-tblLoan3[[#This Row],[INTEREST]],"")</f>
        <v/>
      </c>
      <c r="H239" s="101" t="str">
        <f>IF(tblLoan3[[#This Row],[PMT NO]]&lt;&gt;"",tblLoan3[[#This Row],[BEGINNING BALANCE]]*(InterestRate/PaymentsPerYear),"")</f>
        <v/>
      </c>
      <c r="I239" s="101" t="str">
        <f>IF(tblLoan3[[#This Row],[PMT NO]]&lt;&gt;"",IF(tblLoan3[[#This Row],[SCHEDULED PAYMENT]]+tblLoan3[[#This Row],[EXTRA PAYMENT]]&lt;=tblLoan3[[#This Row],[BEGINNING BALANCE]],tblLoan3[[#This Row],[BEGINNING BALANCE]]-tblLoan3[[#This Row],[PRINCIPAL]],0),"")</f>
        <v/>
      </c>
      <c r="J239" s="101" t="str">
        <f>IF(tblLoan3[[#This Row],[PMT NO]]&lt;&gt;"",SUM(INDEX(tblLoan3[INTEREST],1,1):tblLoan3[[#This Row],[INTEREST]]),"")</f>
        <v/>
      </c>
    </row>
    <row r="240" spans="1:10" x14ac:dyDescent="0.2">
      <c r="A240" s="97" t="str">
        <f>IF(LoanIsGood,IF(ROW()-ROW(tblLoan3[[#Headers],[PMT NO]])&gt;ScheduledNumberOfPayments,"",ROW()-ROW(tblLoan3[[#Headers],[PMT NO]])),"")</f>
        <v/>
      </c>
      <c r="B240" s="98" t="str">
        <f>IF(tblLoan3[[#This Row],[PMT NO]]&lt;&gt;"",EOMONTH(LoanStartDate,ROW(tblLoan3[[#This Row],[PMT NO]])-ROW(tblLoan3[[#Headers],[PMT NO]])-2)+DAY(LoanStartDate),"")</f>
        <v/>
      </c>
      <c r="C240" s="101" t="str">
        <f>IF(tblLoan3[[#This Row],[PMT NO]]&lt;&gt;"",IF(ROW()-ROW(tblLoan3[[#Headers],[BEGINNING BALANCE]])=1,LoanAmount,INDEX(tblLoan3[ENDING BALANCE],ROW()-ROW(tblLoan3[[#Headers],[BEGINNING BALANCE]])-1)),"")</f>
        <v/>
      </c>
      <c r="D240" s="101" t="str">
        <f>IF(tblLoan3[[#This Row],[PMT NO]]&lt;&gt;"",ScheduledPayment,"")</f>
        <v/>
      </c>
      <c r="E24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40" s="101" t="str">
        <f>IF(tblLoan3[[#This Row],[PMT NO]]&lt;&gt;"",IF(tblLoan3[[#This Row],[SCHEDULED PAYMENT]]+tblLoan3[[#This Row],[EXTRA PAYMENT]]&lt;=tblLoan3[[#This Row],[BEGINNING BALANCE]],tblLoan3[[#This Row],[SCHEDULED PAYMENT]]+tblLoan3[[#This Row],[EXTRA PAYMENT]],tblLoan3[[#This Row],[BEGINNING BALANCE]]),"")</f>
        <v/>
      </c>
      <c r="G240" s="101" t="str">
        <f>IF(tblLoan3[[#This Row],[PMT NO]]&lt;&gt;"",tblLoan3[[#This Row],[TOTAL PAYMENT]]-tblLoan3[[#This Row],[INTEREST]],"")</f>
        <v/>
      </c>
      <c r="H240" s="101" t="str">
        <f>IF(tblLoan3[[#This Row],[PMT NO]]&lt;&gt;"",tblLoan3[[#This Row],[BEGINNING BALANCE]]*(InterestRate/PaymentsPerYear),"")</f>
        <v/>
      </c>
      <c r="I240" s="101" t="str">
        <f>IF(tblLoan3[[#This Row],[PMT NO]]&lt;&gt;"",IF(tblLoan3[[#This Row],[SCHEDULED PAYMENT]]+tblLoan3[[#This Row],[EXTRA PAYMENT]]&lt;=tblLoan3[[#This Row],[BEGINNING BALANCE]],tblLoan3[[#This Row],[BEGINNING BALANCE]]-tblLoan3[[#This Row],[PRINCIPAL]],0),"")</f>
        <v/>
      </c>
      <c r="J240" s="101" t="str">
        <f>IF(tblLoan3[[#This Row],[PMT NO]]&lt;&gt;"",SUM(INDEX(tblLoan3[INTEREST],1,1):tblLoan3[[#This Row],[INTEREST]]),"")</f>
        <v/>
      </c>
    </row>
    <row r="241" spans="1:10" x14ac:dyDescent="0.2">
      <c r="A241" s="97" t="str">
        <f>IF(LoanIsGood,IF(ROW()-ROW(tblLoan3[[#Headers],[PMT NO]])&gt;ScheduledNumberOfPayments,"",ROW()-ROW(tblLoan3[[#Headers],[PMT NO]])),"")</f>
        <v/>
      </c>
      <c r="B241" s="98" t="str">
        <f>IF(tblLoan3[[#This Row],[PMT NO]]&lt;&gt;"",EOMONTH(LoanStartDate,ROW(tblLoan3[[#This Row],[PMT NO]])-ROW(tblLoan3[[#Headers],[PMT NO]])-2)+DAY(LoanStartDate),"")</f>
        <v/>
      </c>
      <c r="C241" s="101" t="str">
        <f>IF(tblLoan3[[#This Row],[PMT NO]]&lt;&gt;"",IF(ROW()-ROW(tblLoan3[[#Headers],[BEGINNING BALANCE]])=1,LoanAmount,INDEX(tblLoan3[ENDING BALANCE],ROW()-ROW(tblLoan3[[#Headers],[BEGINNING BALANCE]])-1)),"")</f>
        <v/>
      </c>
      <c r="D241" s="101" t="str">
        <f>IF(tblLoan3[[#This Row],[PMT NO]]&lt;&gt;"",ScheduledPayment,"")</f>
        <v/>
      </c>
      <c r="E24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41" s="101" t="str">
        <f>IF(tblLoan3[[#This Row],[PMT NO]]&lt;&gt;"",IF(tblLoan3[[#This Row],[SCHEDULED PAYMENT]]+tblLoan3[[#This Row],[EXTRA PAYMENT]]&lt;=tblLoan3[[#This Row],[BEGINNING BALANCE]],tblLoan3[[#This Row],[SCHEDULED PAYMENT]]+tblLoan3[[#This Row],[EXTRA PAYMENT]],tblLoan3[[#This Row],[BEGINNING BALANCE]]),"")</f>
        <v/>
      </c>
      <c r="G241" s="101" t="str">
        <f>IF(tblLoan3[[#This Row],[PMT NO]]&lt;&gt;"",tblLoan3[[#This Row],[TOTAL PAYMENT]]-tblLoan3[[#This Row],[INTEREST]],"")</f>
        <v/>
      </c>
      <c r="H241" s="101" t="str">
        <f>IF(tblLoan3[[#This Row],[PMT NO]]&lt;&gt;"",tblLoan3[[#This Row],[BEGINNING BALANCE]]*(InterestRate/PaymentsPerYear),"")</f>
        <v/>
      </c>
      <c r="I241" s="101" t="str">
        <f>IF(tblLoan3[[#This Row],[PMT NO]]&lt;&gt;"",IF(tblLoan3[[#This Row],[SCHEDULED PAYMENT]]+tblLoan3[[#This Row],[EXTRA PAYMENT]]&lt;=tblLoan3[[#This Row],[BEGINNING BALANCE]],tblLoan3[[#This Row],[BEGINNING BALANCE]]-tblLoan3[[#This Row],[PRINCIPAL]],0),"")</f>
        <v/>
      </c>
      <c r="J241" s="101" t="str">
        <f>IF(tblLoan3[[#This Row],[PMT NO]]&lt;&gt;"",SUM(INDEX(tblLoan3[INTEREST],1,1):tblLoan3[[#This Row],[INTEREST]]),"")</f>
        <v/>
      </c>
    </row>
    <row r="242" spans="1:10" x14ac:dyDescent="0.2">
      <c r="A242" s="97" t="str">
        <f>IF(LoanIsGood,IF(ROW()-ROW(tblLoan3[[#Headers],[PMT NO]])&gt;ScheduledNumberOfPayments,"",ROW()-ROW(tblLoan3[[#Headers],[PMT NO]])),"")</f>
        <v/>
      </c>
      <c r="B242" s="98" t="str">
        <f>IF(tblLoan3[[#This Row],[PMT NO]]&lt;&gt;"",EOMONTH(LoanStartDate,ROW(tblLoan3[[#This Row],[PMT NO]])-ROW(tblLoan3[[#Headers],[PMT NO]])-2)+DAY(LoanStartDate),"")</f>
        <v/>
      </c>
      <c r="C242" s="101" t="str">
        <f>IF(tblLoan3[[#This Row],[PMT NO]]&lt;&gt;"",IF(ROW()-ROW(tblLoan3[[#Headers],[BEGINNING BALANCE]])=1,LoanAmount,INDEX(tblLoan3[ENDING BALANCE],ROW()-ROW(tblLoan3[[#Headers],[BEGINNING BALANCE]])-1)),"")</f>
        <v/>
      </c>
      <c r="D242" s="101" t="str">
        <f>IF(tblLoan3[[#This Row],[PMT NO]]&lt;&gt;"",ScheduledPayment,"")</f>
        <v/>
      </c>
      <c r="E24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42" s="101" t="str">
        <f>IF(tblLoan3[[#This Row],[PMT NO]]&lt;&gt;"",IF(tblLoan3[[#This Row],[SCHEDULED PAYMENT]]+tblLoan3[[#This Row],[EXTRA PAYMENT]]&lt;=tblLoan3[[#This Row],[BEGINNING BALANCE]],tblLoan3[[#This Row],[SCHEDULED PAYMENT]]+tblLoan3[[#This Row],[EXTRA PAYMENT]],tblLoan3[[#This Row],[BEGINNING BALANCE]]),"")</f>
        <v/>
      </c>
      <c r="G242" s="101" t="str">
        <f>IF(tblLoan3[[#This Row],[PMT NO]]&lt;&gt;"",tblLoan3[[#This Row],[TOTAL PAYMENT]]-tblLoan3[[#This Row],[INTEREST]],"")</f>
        <v/>
      </c>
      <c r="H242" s="101" t="str">
        <f>IF(tblLoan3[[#This Row],[PMT NO]]&lt;&gt;"",tblLoan3[[#This Row],[BEGINNING BALANCE]]*(InterestRate/PaymentsPerYear),"")</f>
        <v/>
      </c>
      <c r="I242" s="101" t="str">
        <f>IF(tblLoan3[[#This Row],[PMT NO]]&lt;&gt;"",IF(tblLoan3[[#This Row],[SCHEDULED PAYMENT]]+tblLoan3[[#This Row],[EXTRA PAYMENT]]&lt;=tblLoan3[[#This Row],[BEGINNING BALANCE]],tblLoan3[[#This Row],[BEGINNING BALANCE]]-tblLoan3[[#This Row],[PRINCIPAL]],0),"")</f>
        <v/>
      </c>
      <c r="J242" s="101" t="str">
        <f>IF(tblLoan3[[#This Row],[PMT NO]]&lt;&gt;"",SUM(INDEX(tblLoan3[INTEREST],1,1):tblLoan3[[#This Row],[INTEREST]]),"")</f>
        <v/>
      </c>
    </row>
    <row r="243" spans="1:10" x14ac:dyDescent="0.2">
      <c r="A243" s="97" t="str">
        <f>IF(LoanIsGood,IF(ROW()-ROW(tblLoan3[[#Headers],[PMT NO]])&gt;ScheduledNumberOfPayments,"",ROW()-ROW(tblLoan3[[#Headers],[PMT NO]])),"")</f>
        <v/>
      </c>
      <c r="B243" s="98" t="str">
        <f>IF(tblLoan3[[#This Row],[PMT NO]]&lt;&gt;"",EOMONTH(LoanStartDate,ROW(tblLoan3[[#This Row],[PMT NO]])-ROW(tblLoan3[[#Headers],[PMT NO]])-2)+DAY(LoanStartDate),"")</f>
        <v/>
      </c>
      <c r="C243" s="101" t="str">
        <f>IF(tblLoan3[[#This Row],[PMT NO]]&lt;&gt;"",IF(ROW()-ROW(tblLoan3[[#Headers],[BEGINNING BALANCE]])=1,LoanAmount,INDEX(tblLoan3[ENDING BALANCE],ROW()-ROW(tblLoan3[[#Headers],[BEGINNING BALANCE]])-1)),"")</f>
        <v/>
      </c>
      <c r="D243" s="101" t="str">
        <f>IF(tblLoan3[[#This Row],[PMT NO]]&lt;&gt;"",ScheduledPayment,"")</f>
        <v/>
      </c>
      <c r="E24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43" s="101" t="str">
        <f>IF(tblLoan3[[#This Row],[PMT NO]]&lt;&gt;"",IF(tblLoan3[[#This Row],[SCHEDULED PAYMENT]]+tblLoan3[[#This Row],[EXTRA PAYMENT]]&lt;=tblLoan3[[#This Row],[BEGINNING BALANCE]],tblLoan3[[#This Row],[SCHEDULED PAYMENT]]+tblLoan3[[#This Row],[EXTRA PAYMENT]],tblLoan3[[#This Row],[BEGINNING BALANCE]]),"")</f>
        <v/>
      </c>
      <c r="G243" s="101" t="str">
        <f>IF(tblLoan3[[#This Row],[PMT NO]]&lt;&gt;"",tblLoan3[[#This Row],[TOTAL PAYMENT]]-tblLoan3[[#This Row],[INTEREST]],"")</f>
        <v/>
      </c>
      <c r="H243" s="101" t="str">
        <f>IF(tblLoan3[[#This Row],[PMT NO]]&lt;&gt;"",tblLoan3[[#This Row],[BEGINNING BALANCE]]*(InterestRate/PaymentsPerYear),"")</f>
        <v/>
      </c>
      <c r="I243" s="101" t="str">
        <f>IF(tblLoan3[[#This Row],[PMT NO]]&lt;&gt;"",IF(tblLoan3[[#This Row],[SCHEDULED PAYMENT]]+tblLoan3[[#This Row],[EXTRA PAYMENT]]&lt;=tblLoan3[[#This Row],[BEGINNING BALANCE]],tblLoan3[[#This Row],[BEGINNING BALANCE]]-tblLoan3[[#This Row],[PRINCIPAL]],0),"")</f>
        <v/>
      </c>
      <c r="J243" s="101" t="str">
        <f>IF(tblLoan3[[#This Row],[PMT NO]]&lt;&gt;"",SUM(INDEX(tblLoan3[INTEREST],1,1):tblLoan3[[#This Row],[INTEREST]]),"")</f>
        <v/>
      </c>
    </row>
    <row r="244" spans="1:10" x14ac:dyDescent="0.2">
      <c r="A244" s="97" t="str">
        <f>IF(LoanIsGood,IF(ROW()-ROW(tblLoan3[[#Headers],[PMT NO]])&gt;ScheduledNumberOfPayments,"",ROW()-ROW(tblLoan3[[#Headers],[PMT NO]])),"")</f>
        <v/>
      </c>
      <c r="B244" s="98" t="str">
        <f>IF(tblLoan3[[#This Row],[PMT NO]]&lt;&gt;"",EOMONTH(LoanStartDate,ROW(tblLoan3[[#This Row],[PMT NO]])-ROW(tblLoan3[[#Headers],[PMT NO]])-2)+DAY(LoanStartDate),"")</f>
        <v/>
      </c>
      <c r="C244" s="101" t="str">
        <f>IF(tblLoan3[[#This Row],[PMT NO]]&lt;&gt;"",IF(ROW()-ROW(tblLoan3[[#Headers],[BEGINNING BALANCE]])=1,LoanAmount,INDEX(tblLoan3[ENDING BALANCE],ROW()-ROW(tblLoan3[[#Headers],[BEGINNING BALANCE]])-1)),"")</f>
        <v/>
      </c>
      <c r="D244" s="101" t="str">
        <f>IF(tblLoan3[[#This Row],[PMT NO]]&lt;&gt;"",ScheduledPayment,"")</f>
        <v/>
      </c>
      <c r="E24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44" s="101" t="str">
        <f>IF(tblLoan3[[#This Row],[PMT NO]]&lt;&gt;"",IF(tblLoan3[[#This Row],[SCHEDULED PAYMENT]]+tblLoan3[[#This Row],[EXTRA PAYMENT]]&lt;=tblLoan3[[#This Row],[BEGINNING BALANCE]],tblLoan3[[#This Row],[SCHEDULED PAYMENT]]+tblLoan3[[#This Row],[EXTRA PAYMENT]],tblLoan3[[#This Row],[BEGINNING BALANCE]]),"")</f>
        <v/>
      </c>
      <c r="G244" s="101" t="str">
        <f>IF(tblLoan3[[#This Row],[PMT NO]]&lt;&gt;"",tblLoan3[[#This Row],[TOTAL PAYMENT]]-tblLoan3[[#This Row],[INTEREST]],"")</f>
        <v/>
      </c>
      <c r="H244" s="101" t="str">
        <f>IF(tblLoan3[[#This Row],[PMT NO]]&lt;&gt;"",tblLoan3[[#This Row],[BEGINNING BALANCE]]*(InterestRate/PaymentsPerYear),"")</f>
        <v/>
      </c>
      <c r="I244" s="101" t="str">
        <f>IF(tblLoan3[[#This Row],[PMT NO]]&lt;&gt;"",IF(tblLoan3[[#This Row],[SCHEDULED PAYMENT]]+tblLoan3[[#This Row],[EXTRA PAYMENT]]&lt;=tblLoan3[[#This Row],[BEGINNING BALANCE]],tblLoan3[[#This Row],[BEGINNING BALANCE]]-tblLoan3[[#This Row],[PRINCIPAL]],0),"")</f>
        <v/>
      </c>
      <c r="J244" s="101" t="str">
        <f>IF(tblLoan3[[#This Row],[PMT NO]]&lt;&gt;"",SUM(INDEX(tblLoan3[INTEREST],1,1):tblLoan3[[#This Row],[INTEREST]]),"")</f>
        <v/>
      </c>
    </row>
    <row r="245" spans="1:10" x14ac:dyDescent="0.2">
      <c r="A245" s="97" t="str">
        <f>IF(LoanIsGood,IF(ROW()-ROW(tblLoan3[[#Headers],[PMT NO]])&gt;ScheduledNumberOfPayments,"",ROW()-ROW(tblLoan3[[#Headers],[PMT NO]])),"")</f>
        <v/>
      </c>
      <c r="B245" s="98" t="str">
        <f>IF(tblLoan3[[#This Row],[PMT NO]]&lt;&gt;"",EOMONTH(LoanStartDate,ROW(tblLoan3[[#This Row],[PMT NO]])-ROW(tblLoan3[[#Headers],[PMT NO]])-2)+DAY(LoanStartDate),"")</f>
        <v/>
      </c>
      <c r="C245" s="101" t="str">
        <f>IF(tblLoan3[[#This Row],[PMT NO]]&lt;&gt;"",IF(ROW()-ROW(tblLoan3[[#Headers],[BEGINNING BALANCE]])=1,LoanAmount,INDEX(tblLoan3[ENDING BALANCE],ROW()-ROW(tblLoan3[[#Headers],[BEGINNING BALANCE]])-1)),"")</f>
        <v/>
      </c>
      <c r="D245" s="101" t="str">
        <f>IF(tblLoan3[[#This Row],[PMT NO]]&lt;&gt;"",ScheduledPayment,"")</f>
        <v/>
      </c>
      <c r="E24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45" s="101" t="str">
        <f>IF(tblLoan3[[#This Row],[PMT NO]]&lt;&gt;"",IF(tblLoan3[[#This Row],[SCHEDULED PAYMENT]]+tblLoan3[[#This Row],[EXTRA PAYMENT]]&lt;=tblLoan3[[#This Row],[BEGINNING BALANCE]],tblLoan3[[#This Row],[SCHEDULED PAYMENT]]+tblLoan3[[#This Row],[EXTRA PAYMENT]],tblLoan3[[#This Row],[BEGINNING BALANCE]]),"")</f>
        <v/>
      </c>
      <c r="G245" s="101" t="str">
        <f>IF(tblLoan3[[#This Row],[PMT NO]]&lt;&gt;"",tblLoan3[[#This Row],[TOTAL PAYMENT]]-tblLoan3[[#This Row],[INTEREST]],"")</f>
        <v/>
      </c>
      <c r="H245" s="101" t="str">
        <f>IF(tblLoan3[[#This Row],[PMT NO]]&lt;&gt;"",tblLoan3[[#This Row],[BEGINNING BALANCE]]*(InterestRate/PaymentsPerYear),"")</f>
        <v/>
      </c>
      <c r="I245" s="101" t="str">
        <f>IF(tblLoan3[[#This Row],[PMT NO]]&lt;&gt;"",IF(tblLoan3[[#This Row],[SCHEDULED PAYMENT]]+tblLoan3[[#This Row],[EXTRA PAYMENT]]&lt;=tblLoan3[[#This Row],[BEGINNING BALANCE]],tblLoan3[[#This Row],[BEGINNING BALANCE]]-tblLoan3[[#This Row],[PRINCIPAL]],0),"")</f>
        <v/>
      </c>
      <c r="J245" s="101" t="str">
        <f>IF(tblLoan3[[#This Row],[PMT NO]]&lt;&gt;"",SUM(INDEX(tblLoan3[INTEREST],1,1):tblLoan3[[#This Row],[INTEREST]]),"")</f>
        <v/>
      </c>
    </row>
    <row r="246" spans="1:10" x14ac:dyDescent="0.2">
      <c r="A246" s="97" t="str">
        <f>IF(LoanIsGood,IF(ROW()-ROW(tblLoan3[[#Headers],[PMT NO]])&gt;ScheduledNumberOfPayments,"",ROW()-ROW(tblLoan3[[#Headers],[PMT NO]])),"")</f>
        <v/>
      </c>
      <c r="B246" s="98" t="str">
        <f>IF(tblLoan3[[#This Row],[PMT NO]]&lt;&gt;"",EOMONTH(LoanStartDate,ROW(tblLoan3[[#This Row],[PMT NO]])-ROW(tblLoan3[[#Headers],[PMT NO]])-2)+DAY(LoanStartDate),"")</f>
        <v/>
      </c>
      <c r="C246" s="101" t="str">
        <f>IF(tblLoan3[[#This Row],[PMT NO]]&lt;&gt;"",IF(ROW()-ROW(tblLoan3[[#Headers],[BEGINNING BALANCE]])=1,LoanAmount,INDEX(tblLoan3[ENDING BALANCE],ROW()-ROW(tblLoan3[[#Headers],[BEGINNING BALANCE]])-1)),"")</f>
        <v/>
      </c>
      <c r="D246" s="101" t="str">
        <f>IF(tblLoan3[[#This Row],[PMT NO]]&lt;&gt;"",ScheduledPayment,"")</f>
        <v/>
      </c>
      <c r="E24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46" s="101" t="str">
        <f>IF(tblLoan3[[#This Row],[PMT NO]]&lt;&gt;"",IF(tblLoan3[[#This Row],[SCHEDULED PAYMENT]]+tblLoan3[[#This Row],[EXTRA PAYMENT]]&lt;=tblLoan3[[#This Row],[BEGINNING BALANCE]],tblLoan3[[#This Row],[SCHEDULED PAYMENT]]+tblLoan3[[#This Row],[EXTRA PAYMENT]],tblLoan3[[#This Row],[BEGINNING BALANCE]]),"")</f>
        <v/>
      </c>
      <c r="G246" s="101" t="str">
        <f>IF(tblLoan3[[#This Row],[PMT NO]]&lt;&gt;"",tblLoan3[[#This Row],[TOTAL PAYMENT]]-tblLoan3[[#This Row],[INTEREST]],"")</f>
        <v/>
      </c>
      <c r="H246" s="101" t="str">
        <f>IF(tblLoan3[[#This Row],[PMT NO]]&lt;&gt;"",tblLoan3[[#This Row],[BEGINNING BALANCE]]*(InterestRate/PaymentsPerYear),"")</f>
        <v/>
      </c>
      <c r="I246" s="101" t="str">
        <f>IF(tblLoan3[[#This Row],[PMT NO]]&lt;&gt;"",IF(tblLoan3[[#This Row],[SCHEDULED PAYMENT]]+tblLoan3[[#This Row],[EXTRA PAYMENT]]&lt;=tblLoan3[[#This Row],[BEGINNING BALANCE]],tblLoan3[[#This Row],[BEGINNING BALANCE]]-tblLoan3[[#This Row],[PRINCIPAL]],0),"")</f>
        <v/>
      </c>
      <c r="J246" s="101" t="str">
        <f>IF(tblLoan3[[#This Row],[PMT NO]]&lt;&gt;"",SUM(INDEX(tblLoan3[INTEREST],1,1):tblLoan3[[#This Row],[INTEREST]]),"")</f>
        <v/>
      </c>
    </row>
    <row r="247" spans="1:10" x14ac:dyDescent="0.2">
      <c r="A247" s="97" t="str">
        <f>IF(LoanIsGood,IF(ROW()-ROW(tblLoan3[[#Headers],[PMT NO]])&gt;ScheduledNumberOfPayments,"",ROW()-ROW(tblLoan3[[#Headers],[PMT NO]])),"")</f>
        <v/>
      </c>
      <c r="B247" s="98" t="str">
        <f>IF(tblLoan3[[#This Row],[PMT NO]]&lt;&gt;"",EOMONTH(LoanStartDate,ROW(tblLoan3[[#This Row],[PMT NO]])-ROW(tblLoan3[[#Headers],[PMT NO]])-2)+DAY(LoanStartDate),"")</f>
        <v/>
      </c>
      <c r="C247" s="101" t="str">
        <f>IF(tblLoan3[[#This Row],[PMT NO]]&lt;&gt;"",IF(ROW()-ROW(tblLoan3[[#Headers],[BEGINNING BALANCE]])=1,LoanAmount,INDEX(tblLoan3[ENDING BALANCE],ROW()-ROW(tblLoan3[[#Headers],[BEGINNING BALANCE]])-1)),"")</f>
        <v/>
      </c>
      <c r="D247" s="101" t="str">
        <f>IF(tblLoan3[[#This Row],[PMT NO]]&lt;&gt;"",ScheduledPayment,"")</f>
        <v/>
      </c>
      <c r="E24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47" s="101" t="str">
        <f>IF(tblLoan3[[#This Row],[PMT NO]]&lt;&gt;"",IF(tblLoan3[[#This Row],[SCHEDULED PAYMENT]]+tblLoan3[[#This Row],[EXTRA PAYMENT]]&lt;=tblLoan3[[#This Row],[BEGINNING BALANCE]],tblLoan3[[#This Row],[SCHEDULED PAYMENT]]+tblLoan3[[#This Row],[EXTRA PAYMENT]],tblLoan3[[#This Row],[BEGINNING BALANCE]]),"")</f>
        <v/>
      </c>
      <c r="G247" s="101" t="str">
        <f>IF(tblLoan3[[#This Row],[PMT NO]]&lt;&gt;"",tblLoan3[[#This Row],[TOTAL PAYMENT]]-tblLoan3[[#This Row],[INTEREST]],"")</f>
        <v/>
      </c>
      <c r="H247" s="101" t="str">
        <f>IF(tblLoan3[[#This Row],[PMT NO]]&lt;&gt;"",tblLoan3[[#This Row],[BEGINNING BALANCE]]*(InterestRate/PaymentsPerYear),"")</f>
        <v/>
      </c>
      <c r="I247" s="101" t="str">
        <f>IF(tblLoan3[[#This Row],[PMT NO]]&lt;&gt;"",IF(tblLoan3[[#This Row],[SCHEDULED PAYMENT]]+tblLoan3[[#This Row],[EXTRA PAYMENT]]&lt;=tblLoan3[[#This Row],[BEGINNING BALANCE]],tblLoan3[[#This Row],[BEGINNING BALANCE]]-tblLoan3[[#This Row],[PRINCIPAL]],0),"")</f>
        <v/>
      </c>
      <c r="J247" s="101" t="str">
        <f>IF(tblLoan3[[#This Row],[PMT NO]]&lt;&gt;"",SUM(INDEX(tblLoan3[INTEREST],1,1):tblLoan3[[#This Row],[INTEREST]]),"")</f>
        <v/>
      </c>
    </row>
    <row r="248" spans="1:10" x14ac:dyDescent="0.2">
      <c r="A248" s="97" t="str">
        <f>IF(LoanIsGood,IF(ROW()-ROW(tblLoan3[[#Headers],[PMT NO]])&gt;ScheduledNumberOfPayments,"",ROW()-ROW(tblLoan3[[#Headers],[PMT NO]])),"")</f>
        <v/>
      </c>
      <c r="B248" s="98" t="str">
        <f>IF(tblLoan3[[#This Row],[PMT NO]]&lt;&gt;"",EOMONTH(LoanStartDate,ROW(tblLoan3[[#This Row],[PMT NO]])-ROW(tblLoan3[[#Headers],[PMT NO]])-2)+DAY(LoanStartDate),"")</f>
        <v/>
      </c>
      <c r="C248" s="101" t="str">
        <f>IF(tblLoan3[[#This Row],[PMT NO]]&lt;&gt;"",IF(ROW()-ROW(tblLoan3[[#Headers],[BEGINNING BALANCE]])=1,LoanAmount,INDEX(tblLoan3[ENDING BALANCE],ROW()-ROW(tblLoan3[[#Headers],[BEGINNING BALANCE]])-1)),"")</f>
        <v/>
      </c>
      <c r="D248" s="101" t="str">
        <f>IF(tblLoan3[[#This Row],[PMT NO]]&lt;&gt;"",ScheduledPayment,"")</f>
        <v/>
      </c>
      <c r="E24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48" s="101" t="str">
        <f>IF(tblLoan3[[#This Row],[PMT NO]]&lt;&gt;"",IF(tblLoan3[[#This Row],[SCHEDULED PAYMENT]]+tblLoan3[[#This Row],[EXTRA PAYMENT]]&lt;=tblLoan3[[#This Row],[BEGINNING BALANCE]],tblLoan3[[#This Row],[SCHEDULED PAYMENT]]+tblLoan3[[#This Row],[EXTRA PAYMENT]],tblLoan3[[#This Row],[BEGINNING BALANCE]]),"")</f>
        <v/>
      </c>
      <c r="G248" s="101" t="str">
        <f>IF(tblLoan3[[#This Row],[PMT NO]]&lt;&gt;"",tblLoan3[[#This Row],[TOTAL PAYMENT]]-tblLoan3[[#This Row],[INTEREST]],"")</f>
        <v/>
      </c>
      <c r="H248" s="101" t="str">
        <f>IF(tblLoan3[[#This Row],[PMT NO]]&lt;&gt;"",tblLoan3[[#This Row],[BEGINNING BALANCE]]*(InterestRate/PaymentsPerYear),"")</f>
        <v/>
      </c>
      <c r="I248" s="101" t="str">
        <f>IF(tblLoan3[[#This Row],[PMT NO]]&lt;&gt;"",IF(tblLoan3[[#This Row],[SCHEDULED PAYMENT]]+tblLoan3[[#This Row],[EXTRA PAYMENT]]&lt;=tblLoan3[[#This Row],[BEGINNING BALANCE]],tblLoan3[[#This Row],[BEGINNING BALANCE]]-tblLoan3[[#This Row],[PRINCIPAL]],0),"")</f>
        <v/>
      </c>
      <c r="J248" s="101" t="str">
        <f>IF(tblLoan3[[#This Row],[PMT NO]]&lt;&gt;"",SUM(INDEX(tblLoan3[INTEREST],1,1):tblLoan3[[#This Row],[INTEREST]]),"")</f>
        <v/>
      </c>
    </row>
    <row r="249" spans="1:10" x14ac:dyDescent="0.2">
      <c r="A249" s="97" t="str">
        <f>IF(LoanIsGood,IF(ROW()-ROW(tblLoan3[[#Headers],[PMT NO]])&gt;ScheduledNumberOfPayments,"",ROW()-ROW(tblLoan3[[#Headers],[PMT NO]])),"")</f>
        <v/>
      </c>
      <c r="B249" s="98" t="str">
        <f>IF(tblLoan3[[#This Row],[PMT NO]]&lt;&gt;"",EOMONTH(LoanStartDate,ROW(tblLoan3[[#This Row],[PMT NO]])-ROW(tblLoan3[[#Headers],[PMT NO]])-2)+DAY(LoanStartDate),"")</f>
        <v/>
      </c>
      <c r="C249" s="101" t="str">
        <f>IF(tblLoan3[[#This Row],[PMT NO]]&lt;&gt;"",IF(ROW()-ROW(tblLoan3[[#Headers],[BEGINNING BALANCE]])=1,LoanAmount,INDEX(tblLoan3[ENDING BALANCE],ROW()-ROW(tblLoan3[[#Headers],[BEGINNING BALANCE]])-1)),"")</f>
        <v/>
      </c>
      <c r="D249" s="101" t="str">
        <f>IF(tblLoan3[[#This Row],[PMT NO]]&lt;&gt;"",ScheduledPayment,"")</f>
        <v/>
      </c>
      <c r="E24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49" s="101" t="str">
        <f>IF(tblLoan3[[#This Row],[PMT NO]]&lt;&gt;"",IF(tblLoan3[[#This Row],[SCHEDULED PAYMENT]]+tblLoan3[[#This Row],[EXTRA PAYMENT]]&lt;=tblLoan3[[#This Row],[BEGINNING BALANCE]],tblLoan3[[#This Row],[SCHEDULED PAYMENT]]+tblLoan3[[#This Row],[EXTRA PAYMENT]],tblLoan3[[#This Row],[BEGINNING BALANCE]]),"")</f>
        <v/>
      </c>
      <c r="G249" s="101" t="str">
        <f>IF(tblLoan3[[#This Row],[PMT NO]]&lt;&gt;"",tblLoan3[[#This Row],[TOTAL PAYMENT]]-tblLoan3[[#This Row],[INTEREST]],"")</f>
        <v/>
      </c>
      <c r="H249" s="101" t="str">
        <f>IF(tblLoan3[[#This Row],[PMT NO]]&lt;&gt;"",tblLoan3[[#This Row],[BEGINNING BALANCE]]*(InterestRate/PaymentsPerYear),"")</f>
        <v/>
      </c>
      <c r="I249" s="101" t="str">
        <f>IF(tblLoan3[[#This Row],[PMT NO]]&lt;&gt;"",IF(tblLoan3[[#This Row],[SCHEDULED PAYMENT]]+tblLoan3[[#This Row],[EXTRA PAYMENT]]&lt;=tblLoan3[[#This Row],[BEGINNING BALANCE]],tblLoan3[[#This Row],[BEGINNING BALANCE]]-tblLoan3[[#This Row],[PRINCIPAL]],0),"")</f>
        <v/>
      </c>
      <c r="J249" s="101" t="str">
        <f>IF(tblLoan3[[#This Row],[PMT NO]]&lt;&gt;"",SUM(INDEX(tblLoan3[INTEREST],1,1):tblLoan3[[#This Row],[INTEREST]]),"")</f>
        <v/>
      </c>
    </row>
    <row r="250" spans="1:10" x14ac:dyDescent="0.2">
      <c r="A250" s="97" t="str">
        <f>IF(LoanIsGood,IF(ROW()-ROW(tblLoan3[[#Headers],[PMT NO]])&gt;ScheduledNumberOfPayments,"",ROW()-ROW(tblLoan3[[#Headers],[PMT NO]])),"")</f>
        <v/>
      </c>
      <c r="B250" s="98" t="str">
        <f>IF(tblLoan3[[#This Row],[PMT NO]]&lt;&gt;"",EOMONTH(LoanStartDate,ROW(tblLoan3[[#This Row],[PMT NO]])-ROW(tblLoan3[[#Headers],[PMT NO]])-2)+DAY(LoanStartDate),"")</f>
        <v/>
      </c>
      <c r="C250" s="101" t="str">
        <f>IF(tblLoan3[[#This Row],[PMT NO]]&lt;&gt;"",IF(ROW()-ROW(tblLoan3[[#Headers],[BEGINNING BALANCE]])=1,LoanAmount,INDEX(tblLoan3[ENDING BALANCE],ROW()-ROW(tblLoan3[[#Headers],[BEGINNING BALANCE]])-1)),"")</f>
        <v/>
      </c>
      <c r="D250" s="101" t="str">
        <f>IF(tblLoan3[[#This Row],[PMT NO]]&lt;&gt;"",ScheduledPayment,"")</f>
        <v/>
      </c>
      <c r="E25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50" s="101" t="str">
        <f>IF(tblLoan3[[#This Row],[PMT NO]]&lt;&gt;"",IF(tblLoan3[[#This Row],[SCHEDULED PAYMENT]]+tblLoan3[[#This Row],[EXTRA PAYMENT]]&lt;=tblLoan3[[#This Row],[BEGINNING BALANCE]],tblLoan3[[#This Row],[SCHEDULED PAYMENT]]+tblLoan3[[#This Row],[EXTRA PAYMENT]],tblLoan3[[#This Row],[BEGINNING BALANCE]]),"")</f>
        <v/>
      </c>
      <c r="G250" s="101" t="str">
        <f>IF(tblLoan3[[#This Row],[PMT NO]]&lt;&gt;"",tblLoan3[[#This Row],[TOTAL PAYMENT]]-tblLoan3[[#This Row],[INTEREST]],"")</f>
        <v/>
      </c>
      <c r="H250" s="101" t="str">
        <f>IF(tblLoan3[[#This Row],[PMT NO]]&lt;&gt;"",tblLoan3[[#This Row],[BEGINNING BALANCE]]*(InterestRate/PaymentsPerYear),"")</f>
        <v/>
      </c>
      <c r="I250" s="101" t="str">
        <f>IF(tblLoan3[[#This Row],[PMT NO]]&lt;&gt;"",IF(tblLoan3[[#This Row],[SCHEDULED PAYMENT]]+tblLoan3[[#This Row],[EXTRA PAYMENT]]&lt;=tblLoan3[[#This Row],[BEGINNING BALANCE]],tblLoan3[[#This Row],[BEGINNING BALANCE]]-tblLoan3[[#This Row],[PRINCIPAL]],0),"")</f>
        <v/>
      </c>
      <c r="J250" s="101" t="str">
        <f>IF(tblLoan3[[#This Row],[PMT NO]]&lt;&gt;"",SUM(INDEX(tblLoan3[INTEREST],1,1):tblLoan3[[#This Row],[INTEREST]]),"")</f>
        <v/>
      </c>
    </row>
    <row r="251" spans="1:10" x14ac:dyDescent="0.2">
      <c r="A251" s="97" t="str">
        <f>IF(LoanIsGood,IF(ROW()-ROW(tblLoan3[[#Headers],[PMT NO]])&gt;ScheduledNumberOfPayments,"",ROW()-ROW(tblLoan3[[#Headers],[PMT NO]])),"")</f>
        <v/>
      </c>
      <c r="B251" s="98" t="str">
        <f>IF(tblLoan3[[#This Row],[PMT NO]]&lt;&gt;"",EOMONTH(LoanStartDate,ROW(tblLoan3[[#This Row],[PMT NO]])-ROW(tblLoan3[[#Headers],[PMT NO]])-2)+DAY(LoanStartDate),"")</f>
        <v/>
      </c>
      <c r="C251" s="101" t="str">
        <f>IF(tblLoan3[[#This Row],[PMT NO]]&lt;&gt;"",IF(ROW()-ROW(tblLoan3[[#Headers],[BEGINNING BALANCE]])=1,LoanAmount,INDEX(tblLoan3[ENDING BALANCE],ROW()-ROW(tblLoan3[[#Headers],[BEGINNING BALANCE]])-1)),"")</f>
        <v/>
      </c>
      <c r="D251" s="101" t="str">
        <f>IF(tblLoan3[[#This Row],[PMT NO]]&lt;&gt;"",ScheduledPayment,"")</f>
        <v/>
      </c>
      <c r="E25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51" s="101" t="str">
        <f>IF(tblLoan3[[#This Row],[PMT NO]]&lt;&gt;"",IF(tblLoan3[[#This Row],[SCHEDULED PAYMENT]]+tblLoan3[[#This Row],[EXTRA PAYMENT]]&lt;=tblLoan3[[#This Row],[BEGINNING BALANCE]],tblLoan3[[#This Row],[SCHEDULED PAYMENT]]+tblLoan3[[#This Row],[EXTRA PAYMENT]],tblLoan3[[#This Row],[BEGINNING BALANCE]]),"")</f>
        <v/>
      </c>
      <c r="G251" s="101" t="str">
        <f>IF(tblLoan3[[#This Row],[PMT NO]]&lt;&gt;"",tblLoan3[[#This Row],[TOTAL PAYMENT]]-tblLoan3[[#This Row],[INTEREST]],"")</f>
        <v/>
      </c>
      <c r="H251" s="101" t="str">
        <f>IF(tblLoan3[[#This Row],[PMT NO]]&lt;&gt;"",tblLoan3[[#This Row],[BEGINNING BALANCE]]*(InterestRate/PaymentsPerYear),"")</f>
        <v/>
      </c>
      <c r="I251" s="101" t="str">
        <f>IF(tblLoan3[[#This Row],[PMT NO]]&lt;&gt;"",IF(tblLoan3[[#This Row],[SCHEDULED PAYMENT]]+tblLoan3[[#This Row],[EXTRA PAYMENT]]&lt;=tblLoan3[[#This Row],[BEGINNING BALANCE]],tblLoan3[[#This Row],[BEGINNING BALANCE]]-tblLoan3[[#This Row],[PRINCIPAL]],0),"")</f>
        <v/>
      </c>
      <c r="J251" s="101" t="str">
        <f>IF(tblLoan3[[#This Row],[PMT NO]]&lt;&gt;"",SUM(INDEX(tblLoan3[INTEREST],1,1):tblLoan3[[#This Row],[INTEREST]]),"")</f>
        <v/>
      </c>
    </row>
    <row r="252" spans="1:10" x14ac:dyDescent="0.2">
      <c r="A252" s="97" t="str">
        <f>IF(LoanIsGood,IF(ROW()-ROW(tblLoan3[[#Headers],[PMT NO]])&gt;ScheduledNumberOfPayments,"",ROW()-ROW(tblLoan3[[#Headers],[PMT NO]])),"")</f>
        <v/>
      </c>
      <c r="B252" s="98" t="str">
        <f>IF(tblLoan3[[#This Row],[PMT NO]]&lt;&gt;"",EOMONTH(LoanStartDate,ROW(tblLoan3[[#This Row],[PMT NO]])-ROW(tblLoan3[[#Headers],[PMT NO]])-2)+DAY(LoanStartDate),"")</f>
        <v/>
      </c>
      <c r="C252" s="101" t="str">
        <f>IF(tblLoan3[[#This Row],[PMT NO]]&lt;&gt;"",IF(ROW()-ROW(tblLoan3[[#Headers],[BEGINNING BALANCE]])=1,LoanAmount,INDEX(tblLoan3[ENDING BALANCE],ROW()-ROW(tblLoan3[[#Headers],[BEGINNING BALANCE]])-1)),"")</f>
        <v/>
      </c>
      <c r="D252" s="101" t="str">
        <f>IF(tblLoan3[[#This Row],[PMT NO]]&lt;&gt;"",ScheduledPayment,"")</f>
        <v/>
      </c>
      <c r="E25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52" s="101" t="str">
        <f>IF(tblLoan3[[#This Row],[PMT NO]]&lt;&gt;"",IF(tblLoan3[[#This Row],[SCHEDULED PAYMENT]]+tblLoan3[[#This Row],[EXTRA PAYMENT]]&lt;=tblLoan3[[#This Row],[BEGINNING BALANCE]],tblLoan3[[#This Row],[SCHEDULED PAYMENT]]+tblLoan3[[#This Row],[EXTRA PAYMENT]],tblLoan3[[#This Row],[BEGINNING BALANCE]]),"")</f>
        <v/>
      </c>
      <c r="G252" s="101" t="str">
        <f>IF(tblLoan3[[#This Row],[PMT NO]]&lt;&gt;"",tblLoan3[[#This Row],[TOTAL PAYMENT]]-tblLoan3[[#This Row],[INTEREST]],"")</f>
        <v/>
      </c>
      <c r="H252" s="101" t="str">
        <f>IF(tblLoan3[[#This Row],[PMT NO]]&lt;&gt;"",tblLoan3[[#This Row],[BEGINNING BALANCE]]*(InterestRate/PaymentsPerYear),"")</f>
        <v/>
      </c>
      <c r="I252" s="101" t="str">
        <f>IF(tblLoan3[[#This Row],[PMT NO]]&lt;&gt;"",IF(tblLoan3[[#This Row],[SCHEDULED PAYMENT]]+tblLoan3[[#This Row],[EXTRA PAYMENT]]&lt;=tblLoan3[[#This Row],[BEGINNING BALANCE]],tblLoan3[[#This Row],[BEGINNING BALANCE]]-tblLoan3[[#This Row],[PRINCIPAL]],0),"")</f>
        <v/>
      </c>
      <c r="J252" s="101" t="str">
        <f>IF(tblLoan3[[#This Row],[PMT NO]]&lt;&gt;"",SUM(INDEX(tblLoan3[INTEREST],1,1):tblLoan3[[#This Row],[INTEREST]]),"")</f>
        <v/>
      </c>
    </row>
    <row r="253" spans="1:10" x14ac:dyDescent="0.2">
      <c r="A253" s="97" t="str">
        <f>IF(LoanIsGood,IF(ROW()-ROW(tblLoan3[[#Headers],[PMT NO]])&gt;ScheduledNumberOfPayments,"",ROW()-ROW(tblLoan3[[#Headers],[PMT NO]])),"")</f>
        <v/>
      </c>
      <c r="B253" s="98" t="str">
        <f>IF(tblLoan3[[#This Row],[PMT NO]]&lt;&gt;"",EOMONTH(LoanStartDate,ROW(tblLoan3[[#This Row],[PMT NO]])-ROW(tblLoan3[[#Headers],[PMT NO]])-2)+DAY(LoanStartDate),"")</f>
        <v/>
      </c>
      <c r="C253" s="101" t="str">
        <f>IF(tblLoan3[[#This Row],[PMT NO]]&lt;&gt;"",IF(ROW()-ROW(tblLoan3[[#Headers],[BEGINNING BALANCE]])=1,LoanAmount,INDEX(tblLoan3[ENDING BALANCE],ROW()-ROW(tblLoan3[[#Headers],[BEGINNING BALANCE]])-1)),"")</f>
        <v/>
      </c>
      <c r="D253" s="101" t="str">
        <f>IF(tblLoan3[[#This Row],[PMT NO]]&lt;&gt;"",ScheduledPayment,"")</f>
        <v/>
      </c>
      <c r="E25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53" s="101" t="str">
        <f>IF(tblLoan3[[#This Row],[PMT NO]]&lt;&gt;"",IF(tblLoan3[[#This Row],[SCHEDULED PAYMENT]]+tblLoan3[[#This Row],[EXTRA PAYMENT]]&lt;=tblLoan3[[#This Row],[BEGINNING BALANCE]],tblLoan3[[#This Row],[SCHEDULED PAYMENT]]+tblLoan3[[#This Row],[EXTRA PAYMENT]],tblLoan3[[#This Row],[BEGINNING BALANCE]]),"")</f>
        <v/>
      </c>
      <c r="G253" s="101" t="str">
        <f>IF(tblLoan3[[#This Row],[PMT NO]]&lt;&gt;"",tblLoan3[[#This Row],[TOTAL PAYMENT]]-tblLoan3[[#This Row],[INTEREST]],"")</f>
        <v/>
      </c>
      <c r="H253" s="101" t="str">
        <f>IF(tblLoan3[[#This Row],[PMT NO]]&lt;&gt;"",tblLoan3[[#This Row],[BEGINNING BALANCE]]*(InterestRate/PaymentsPerYear),"")</f>
        <v/>
      </c>
      <c r="I253" s="101" t="str">
        <f>IF(tblLoan3[[#This Row],[PMT NO]]&lt;&gt;"",IF(tblLoan3[[#This Row],[SCHEDULED PAYMENT]]+tblLoan3[[#This Row],[EXTRA PAYMENT]]&lt;=tblLoan3[[#This Row],[BEGINNING BALANCE]],tblLoan3[[#This Row],[BEGINNING BALANCE]]-tblLoan3[[#This Row],[PRINCIPAL]],0),"")</f>
        <v/>
      </c>
      <c r="J253" s="101" t="str">
        <f>IF(tblLoan3[[#This Row],[PMT NO]]&lt;&gt;"",SUM(INDEX(tblLoan3[INTEREST],1,1):tblLoan3[[#This Row],[INTEREST]]),"")</f>
        <v/>
      </c>
    </row>
    <row r="254" spans="1:10" x14ac:dyDescent="0.2">
      <c r="A254" s="97" t="str">
        <f>IF(LoanIsGood,IF(ROW()-ROW(tblLoan3[[#Headers],[PMT NO]])&gt;ScheduledNumberOfPayments,"",ROW()-ROW(tblLoan3[[#Headers],[PMT NO]])),"")</f>
        <v/>
      </c>
      <c r="B254" s="98" t="str">
        <f>IF(tblLoan3[[#This Row],[PMT NO]]&lt;&gt;"",EOMONTH(LoanStartDate,ROW(tblLoan3[[#This Row],[PMT NO]])-ROW(tblLoan3[[#Headers],[PMT NO]])-2)+DAY(LoanStartDate),"")</f>
        <v/>
      </c>
      <c r="C254" s="101" t="str">
        <f>IF(tblLoan3[[#This Row],[PMT NO]]&lt;&gt;"",IF(ROW()-ROW(tblLoan3[[#Headers],[BEGINNING BALANCE]])=1,LoanAmount,INDEX(tblLoan3[ENDING BALANCE],ROW()-ROW(tblLoan3[[#Headers],[BEGINNING BALANCE]])-1)),"")</f>
        <v/>
      </c>
      <c r="D254" s="101" t="str">
        <f>IF(tblLoan3[[#This Row],[PMT NO]]&lt;&gt;"",ScheduledPayment,"")</f>
        <v/>
      </c>
      <c r="E25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54" s="101" t="str">
        <f>IF(tblLoan3[[#This Row],[PMT NO]]&lt;&gt;"",IF(tblLoan3[[#This Row],[SCHEDULED PAYMENT]]+tblLoan3[[#This Row],[EXTRA PAYMENT]]&lt;=tblLoan3[[#This Row],[BEGINNING BALANCE]],tblLoan3[[#This Row],[SCHEDULED PAYMENT]]+tblLoan3[[#This Row],[EXTRA PAYMENT]],tblLoan3[[#This Row],[BEGINNING BALANCE]]),"")</f>
        <v/>
      </c>
      <c r="G254" s="101" t="str">
        <f>IF(tblLoan3[[#This Row],[PMT NO]]&lt;&gt;"",tblLoan3[[#This Row],[TOTAL PAYMENT]]-tblLoan3[[#This Row],[INTEREST]],"")</f>
        <v/>
      </c>
      <c r="H254" s="101" t="str">
        <f>IF(tblLoan3[[#This Row],[PMT NO]]&lt;&gt;"",tblLoan3[[#This Row],[BEGINNING BALANCE]]*(InterestRate/PaymentsPerYear),"")</f>
        <v/>
      </c>
      <c r="I254" s="101" t="str">
        <f>IF(tblLoan3[[#This Row],[PMT NO]]&lt;&gt;"",IF(tblLoan3[[#This Row],[SCHEDULED PAYMENT]]+tblLoan3[[#This Row],[EXTRA PAYMENT]]&lt;=tblLoan3[[#This Row],[BEGINNING BALANCE]],tblLoan3[[#This Row],[BEGINNING BALANCE]]-tblLoan3[[#This Row],[PRINCIPAL]],0),"")</f>
        <v/>
      </c>
      <c r="J254" s="101" t="str">
        <f>IF(tblLoan3[[#This Row],[PMT NO]]&lt;&gt;"",SUM(INDEX(tblLoan3[INTEREST],1,1):tblLoan3[[#This Row],[INTEREST]]),"")</f>
        <v/>
      </c>
    </row>
    <row r="255" spans="1:10" x14ac:dyDescent="0.2">
      <c r="A255" s="97" t="str">
        <f>IF(LoanIsGood,IF(ROW()-ROW(tblLoan3[[#Headers],[PMT NO]])&gt;ScheduledNumberOfPayments,"",ROW()-ROW(tblLoan3[[#Headers],[PMT NO]])),"")</f>
        <v/>
      </c>
      <c r="B255" s="98" t="str">
        <f>IF(tblLoan3[[#This Row],[PMT NO]]&lt;&gt;"",EOMONTH(LoanStartDate,ROW(tblLoan3[[#This Row],[PMT NO]])-ROW(tblLoan3[[#Headers],[PMT NO]])-2)+DAY(LoanStartDate),"")</f>
        <v/>
      </c>
      <c r="C255" s="101" t="str">
        <f>IF(tblLoan3[[#This Row],[PMT NO]]&lt;&gt;"",IF(ROW()-ROW(tblLoan3[[#Headers],[BEGINNING BALANCE]])=1,LoanAmount,INDEX(tblLoan3[ENDING BALANCE],ROW()-ROW(tblLoan3[[#Headers],[BEGINNING BALANCE]])-1)),"")</f>
        <v/>
      </c>
      <c r="D255" s="101" t="str">
        <f>IF(tblLoan3[[#This Row],[PMT NO]]&lt;&gt;"",ScheduledPayment,"")</f>
        <v/>
      </c>
      <c r="E25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55" s="101" t="str">
        <f>IF(tblLoan3[[#This Row],[PMT NO]]&lt;&gt;"",IF(tblLoan3[[#This Row],[SCHEDULED PAYMENT]]+tblLoan3[[#This Row],[EXTRA PAYMENT]]&lt;=tblLoan3[[#This Row],[BEGINNING BALANCE]],tblLoan3[[#This Row],[SCHEDULED PAYMENT]]+tblLoan3[[#This Row],[EXTRA PAYMENT]],tblLoan3[[#This Row],[BEGINNING BALANCE]]),"")</f>
        <v/>
      </c>
      <c r="G255" s="101" t="str">
        <f>IF(tblLoan3[[#This Row],[PMT NO]]&lt;&gt;"",tblLoan3[[#This Row],[TOTAL PAYMENT]]-tblLoan3[[#This Row],[INTEREST]],"")</f>
        <v/>
      </c>
      <c r="H255" s="101" t="str">
        <f>IF(tblLoan3[[#This Row],[PMT NO]]&lt;&gt;"",tblLoan3[[#This Row],[BEGINNING BALANCE]]*(InterestRate/PaymentsPerYear),"")</f>
        <v/>
      </c>
      <c r="I255" s="101" t="str">
        <f>IF(tblLoan3[[#This Row],[PMT NO]]&lt;&gt;"",IF(tblLoan3[[#This Row],[SCHEDULED PAYMENT]]+tblLoan3[[#This Row],[EXTRA PAYMENT]]&lt;=tblLoan3[[#This Row],[BEGINNING BALANCE]],tblLoan3[[#This Row],[BEGINNING BALANCE]]-tblLoan3[[#This Row],[PRINCIPAL]],0),"")</f>
        <v/>
      </c>
      <c r="J255" s="101" t="str">
        <f>IF(tblLoan3[[#This Row],[PMT NO]]&lt;&gt;"",SUM(INDEX(tblLoan3[INTEREST],1,1):tblLoan3[[#This Row],[INTEREST]]),"")</f>
        <v/>
      </c>
    </row>
    <row r="256" spans="1:10" x14ac:dyDescent="0.2">
      <c r="A256" s="97" t="str">
        <f>IF(LoanIsGood,IF(ROW()-ROW(tblLoan3[[#Headers],[PMT NO]])&gt;ScheduledNumberOfPayments,"",ROW()-ROW(tblLoan3[[#Headers],[PMT NO]])),"")</f>
        <v/>
      </c>
      <c r="B256" s="98" t="str">
        <f>IF(tblLoan3[[#This Row],[PMT NO]]&lt;&gt;"",EOMONTH(LoanStartDate,ROW(tblLoan3[[#This Row],[PMT NO]])-ROW(tblLoan3[[#Headers],[PMT NO]])-2)+DAY(LoanStartDate),"")</f>
        <v/>
      </c>
      <c r="C256" s="101" t="str">
        <f>IF(tblLoan3[[#This Row],[PMT NO]]&lt;&gt;"",IF(ROW()-ROW(tblLoan3[[#Headers],[BEGINNING BALANCE]])=1,LoanAmount,INDEX(tblLoan3[ENDING BALANCE],ROW()-ROW(tblLoan3[[#Headers],[BEGINNING BALANCE]])-1)),"")</f>
        <v/>
      </c>
      <c r="D256" s="101" t="str">
        <f>IF(tblLoan3[[#This Row],[PMT NO]]&lt;&gt;"",ScheduledPayment,"")</f>
        <v/>
      </c>
      <c r="E25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56" s="101" t="str">
        <f>IF(tblLoan3[[#This Row],[PMT NO]]&lt;&gt;"",IF(tblLoan3[[#This Row],[SCHEDULED PAYMENT]]+tblLoan3[[#This Row],[EXTRA PAYMENT]]&lt;=tblLoan3[[#This Row],[BEGINNING BALANCE]],tblLoan3[[#This Row],[SCHEDULED PAYMENT]]+tblLoan3[[#This Row],[EXTRA PAYMENT]],tblLoan3[[#This Row],[BEGINNING BALANCE]]),"")</f>
        <v/>
      </c>
      <c r="G256" s="101" t="str">
        <f>IF(tblLoan3[[#This Row],[PMT NO]]&lt;&gt;"",tblLoan3[[#This Row],[TOTAL PAYMENT]]-tblLoan3[[#This Row],[INTEREST]],"")</f>
        <v/>
      </c>
      <c r="H256" s="101" t="str">
        <f>IF(tblLoan3[[#This Row],[PMT NO]]&lt;&gt;"",tblLoan3[[#This Row],[BEGINNING BALANCE]]*(InterestRate/PaymentsPerYear),"")</f>
        <v/>
      </c>
      <c r="I256" s="101" t="str">
        <f>IF(tblLoan3[[#This Row],[PMT NO]]&lt;&gt;"",IF(tblLoan3[[#This Row],[SCHEDULED PAYMENT]]+tblLoan3[[#This Row],[EXTRA PAYMENT]]&lt;=tblLoan3[[#This Row],[BEGINNING BALANCE]],tblLoan3[[#This Row],[BEGINNING BALANCE]]-tblLoan3[[#This Row],[PRINCIPAL]],0),"")</f>
        <v/>
      </c>
      <c r="J256" s="101" t="str">
        <f>IF(tblLoan3[[#This Row],[PMT NO]]&lt;&gt;"",SUM(INDEX(tblLoan3[INTEREST],1,1):tblLoan3[[#This Row],[INTEREST]]),"")</f>
        <v/>
      </c>
    </row>
    <row r="257" spans="1:10" x14ac:dyDescent="0.2">
      <c r="A257" s="97" t="str">
        <f>IF(LoanIsGood,IF(ROW()-ROW(tblLoan3[[#Headers],[PMT NO]])&gt;ScheduledNumberOfPayments,"",ROW()-ROW(tblLoan3[[#Headers],[PMT NO]])),"")</f>
        <v/>
      </c>
      <c r="B257" s="98" t="str">
        <f>IF(tblLoan3[[#This Row],[PMT NO]]&lt;&gt;"",EOMONTH(LoanStartDate,ROW(tblLoan3[[#This Row],[PMT NO]])-ROW(tblLoan3[[#Headers],[PMT NO]])-2)+DAY(LoanStartDate),"")</f>
        <v/>
      </c>
      <c r="C257" s="101" t="str">
        <f>IF(tblLoan3[[#This Row],[PMT NO]]&lt;&gt;"",IF(ROW()-ROW(tblLoan3[[#Headers],[BEGINNING BALANCE]])=1,LoanAmount,INDEX(tblLoan3[ENDING BALANCE],ROW()-ROW(tblLoan3[[#Headers],[BEGINNING BALANCE]])-1)),"")</f>
        <v/>
      </c>
      <c r="D257" s="101" t="str">
        <f>IF(tblLoan3[[#This Row],[PMT NO]]&lt;&gt;"",ScheduledPayment,"")</f>
        <v/>
      </c>
      <c r="E25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57" s="101" t="str">
        <f>IF(tblLoan3[[#This Row],[PMT NO]]&lt;&gt;"",IF(tblLoan3[[#This Row],[SCHEDULED PAYMENT]]+tblLoan3[[#This Row],[EXTRA PAYMENT]]&lt;=tblLoan3[[#This Row],[BEGINNING BALANCE]],tblLoan3[[#This Row],[SCHEDULED PAYMENT]]+tblLoan3[[#This Row],[EXTRA PAYMENT]],tblLoan3[[#This Row],[BEGINNING BALANCE]]),"")</f>
        <v/>
      </c>
      <c r="G257" s="101" t="str">
        <f>IF(tblLoan3[[#This Row],[PMT NO]]&lt;&gt;"",tblLoan3[[#This Row],[TOTAL PAYMENT]]-tblLoan3[[#This Row],[INTEREST]],"")</f>
        <v/>
      </c>
      <c r="H257" s="101" t="str">
        <f>IF(tblLoan3[[#This Row],[PMT NO]]&lt;&gt;"",tblLoan3[[#This Row],[BEGINNING BALANCE]]*(InterestRate/PaymentsPerYear),"")</f>
        <v/>
      </c>
      <c r="I257" s="101" t="str">
        <f>IF(tblLoan3[[#This Row],[PMT NO]]&lt;&gt;"",IF(tblLoan3[[#This Row],[SCHEDULED PAYMENT]]+tblLoan3[[#This Row],[EXTRA PAYMENT]]&lt;=tblLoan3[[#This Row],[BEGINNING BALANCE]],tblLoan3[[#This Row],[BEGINNING BALANCE]]-tblLoan3[[#This Row],[PRINCIPAL]],0),"")</f>
        <v/>
      </c>
      <c r="J257" s="101" t="str">
        <f>IF(tblLoan3[[#This Row],[PMT NO]]&lt;&gt;"",SUM(INDEX(tblLoan3[INTEREST],1,1):tblLoan3[[#This Row],[INTEREST]]),"")</f>
        <v/>
      </c>
    </row>
    <row r="258" spans="1:10" x14ac:dyDescent="0.2">
      <c r="A258" s="97" t="str">
        <f>IF(LoanIsGood,IF(ROW()-ROW(tblLoan3[[#Headers],[PMT NO]])&gt;ScheduledNumberOfPayments,"",ROW()-ROW(tblLoan3[[#Headers],[PMT NO]])),"")</f>
        <v/>
      </c>
      <c r="B258" s="98" t="str">
        <f>IF(tblLoan3[[#This Row],[PMT NO]]&lt;&gt;"",EOMONTH(LoanStartDate,ROW(tblLoan3[[#This Row],[PMT NO]])-ROW(tblLoan3[[#Headers],[PMT NO]])-2)+DAY(LoanStartDate),"")</f>
        <v/>
      </c>
      <c r="C258" s="101" t="str">
        <f>IF(tblLoan3[[#This Row],[PMT NO]]&lt;&gt;"",IF(ROW()-ROW(tblLoan3[[#Headers],[BEGINNING BALANCE]])=1,LoanAmount,INDEX(tblLoan3[ENDING BALANCE],ROW()-ROW(tblLoan3[[#Headers],[BEGINNING BALANCE]])-1)),"")</f>
        <v/>
      </c>
      <c r="D258" s="101" t="str">
        <f>IF(tblLoan3[[#This Row],[PMT NO]]&lt;&gt;"",ScheduledPayment,"")</f>
        <v/>
      </c>
      <c r="E25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58" s="101" t="str">
        <f>IF(tblLoan3[[#This Row],[PMT NO]]&lt;&gt;"",IF(tblLoan3[[#This Row],[SCHEDULED PAYMENT]]+tblLoan3[[#This Row],[EXTRA PAYMENT]]&lt;=tblLoan3[[#This Row],[BEGINNING BALANCE]],tblLoan3[[#This Row],[SCHEDULED PAYMENT]]+tblLoan3[[#This Row],[EXTRA PAYMENT]],tblLoan3[[#This Row],[BEGINNING BALANCE]]),"")</f>
        <v/>
      </c>
      <c r="G258" s="101" t="str">
        <f>IF(tblLoan3[[#This Row],[PMT NO]]&lt;&gt;"",tblLoan3[[#This Row],[TOTAL PAYMENT]]-tblLoan3[[#This Row],[INTEREST]],"")</f>
        <v/>
      </c>
      <c r="H258" s="101" t="str">
        <f>IF(tblLoan3[[#This Row],[PMT NO]]&lt;&gt;"",tblLoan3[[#This Row],[BEGINNING BALANCE]]*(InterestRate/PaymentsPerYear),"")</f>
        <v/>
      </c>
      <c r="I258" s="101" t="str">
        <f>IF(tblLoan3[[#This Row],[PMT NO]]&lt;&gt;"",IF(tblLoan3[[#This Row],[SCHEDULED PAYMENT]]+tblLoan3[[#This Row],[EXTRA PAYMENT]]&lt;=tblLoan3[[#This Row],[BEGINNING BALANCE]],tblLoan3[[#This Row],[BEGINNING BALANCE]]-tblLoan3[[#This Row],[PRINCIPAL]],0),"")</f>
        <v/>
      </c>
      <c r="J258" s="101" t="str">
        <f>IF(tblLoan3[[#This Row],[PMT NO]]&lt;&gt;"",SUM(INDEX(tblLoan3[INTEREST],1,1):tblLoan3[[#This Row],[INTEREST]]),"")</f>
        <v/>
      </c>
    </row>
    <row r="259" spans="1:10" x14ac:dyDescent="0.2">
      <c r="A259" s="97" t="str">
        <f>IF(LoanIsGood,IF(ROW()-ROW(tblLoan3[[#Headers],[PMT NO]])&gt;ScheduledNumberOfPayments,"",ROW()-ROW(tblLoan3[[#Headers],[PMT NO]])),"")</f>
        <v/>
      </c>
      <c r="B259" s="98" t="str">
        <f>IF(tblLoan3[[#This Row],[PMT NO]]&lt;&gt;"",EOMONTH(LoanStartDate,ROW(tblLoan3[[#This Row],[PMT NO]])-ROW(tblLoan3[[#Headers],[PMT NO]])-2)+DAY(LoanStartDate),"")</f>
        <v/>
      </c>
      <c r="C259" s="101" t="str">
        <f>IF(tblLoan3[[#This Row],[PMT NO]]&lt;&gt;"",IF(ROW()-ROW(tblLoan3[[#Headers],[BEGINNING BALANCE]])=1,LoanAmount,INDEX(tblLoan3[ENDING BALANCE],ROW()-ROW(tblLoan3[[#Headers],[BEGINNING BALANCE]])-1)),"")</f>
        <v/>
      </c>
      <c r="D259" s="101" t="str">
        <f>IF(tblLoan3[[#This Row],[PMT NO]]&lt;&gt;"",ScheduledPayment,"")</f>
        <v/>
      </c>
      <c r="E25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59" s="101" t="str">
        <f>IF(tblLoan3[[#This Row],[PMT NO]]&lt;&gt;"",IF(tblLoan3[[#This Row],[SCHEDULED PAYMENT]]+tblLoan3[[#This Row],[EXTRA PAYMENT]]&lt;=tblLoan3[[#This Row],[BEGINNING BALANCE]],tblLoan3[[#This Row],[SCHEDULED PAYMENT]]+tblLoan3[[#This Row],[EXTRA PAYMENT]],tblLoan3[[#This Row],[BEGINNING BALANCE]]),"")</f>
        <v/>
      </c>
      <c r="G259" s="101" t="str">
        <f>IF(tblLoan3[[#This Row],[PMT NO]]&lt;&gt;"",tblLoan3[[#This Row],[TOTAL PAYMENT]]-tblLoan3[[#This Row],[INTEREST]],"")</f>
        <v/>
      </c>
      <c r="H259" s="101" t="str">
        <f>IF(tblLoan3[[#This Row],[PMT NO]]&lt;&gt;"",tblLoan3[[#This Row],[BEGINNING BALANCE]]*(InterestRate/PaymentsPerYear),"")</f>
        <v/>
      </c>
      <c r="I259" s="101" t="str">
        <f>IF(tblLoan3[[#This Row],[PMT NO]]&lt;&gt;"",IF(tblLoan3[[#This Row],[SCHEDULED PAYMENT]]+tblLoan3[[#This Row],[EXTRA PAYMENT]]&lt;=tblLoan3[[#This Row],[BEGINNING BALANCE]],tblLoan3[[#This Row],[BEGINNING BALANCE]]-tblLoan3[[#This Row],[PRINCIPAL]],0),"")</f>
        <v/>
      </c>
      <c r="J259" s="101" t="str">
        <f>IF(tblLoan3[[#This Row],[PMT NO]]&lt;&gt;"",SUM(INDEX(tblLoan3[INTEREST],1,1):tblLoan3[[#This Row],[INTEREST]]),"")</f>
        <v/>
      </c>
    </row>
    <row r="260" spans="1:10" x14ac:dyDescent="0.2">
      <c r="A260" s="97" t="str">
        <f>IF(LoanIsGood,IF(ROW()-ROW(tblLoan3[[#Headers],[PMT NO]])&gt;ScheduledNumberOfPayments,"",ROW()-ROW(tblLoan3[[#Headers],[PMT NO]])),"")</f>
        <v/>
      </c>
      <c r="B260" s="98" t="str">
        <f>IF(tblLoan3[[#This Row],[PMT NO]]&lt;&gt;"",EOMONTH(LoanStartDate,ROW(tblLoan3[[#This Row],[PMT NO]])-ROW(tblLoan3[[#Headers],[PMT NO]])-2)+DAY(LoanStartDate),"")</f>
        <v/>
      </c>
      <c r="C260" s="101" t="str">
        <f>IF(tblLoan3[[#This Row],[PMT NO]]&lt;&gt;"",IF(ROW()-ROW(tblLoan3[[#Headers],[BEGINNING BALANCE]])=1,LoanAmount,INDEX(tblLoan3[ENDING BALANCE],ROW()-ROW(tblLoan3[[#Headers],[BEGINNING BALANCE]])-1)),"")</f>
        <v/>
      </c>
      <c r="D260" s="101" t="str">
        <f>IF(tblLoan3[[#This Row],[PMT NO]]&lt;&gt;"",ScheduledPayment,"")</f>
        <v/>
      </c>
      <c r="E26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60" s="101" t="str">
        <f>IF(tblLoan3[[#This Row],[PMT NO]]&lt;&gt;"",IF(tblLoan3[[#This Row],[SCHEDULED PAYMENT]]+tblLoan3[[#This Row],[EXTRA PAYMENT]]&lt;=tblLoan3[[#This Row],[BEGINNING BALANCE]],tblLoan3[[#This Row],[SCHEDULED PAYMENT]]+tblLoan3[[#This Row],[EXTRA PAYMENT]],tblLoan3[[#This Row],[BEGINNING BALANCE]]),"")</f>
        <v/>
      </c>
      <c r="G260" s="101" t="str">
        <f>IF(tblLoan3[[#This Row],[PMT NO]]&lt;&gt;"",tblLoan3[[#This Row],[TOTAL PAYMENT]]-tblLoan3[[#This Row],[INTEREST]],"")</f>
        <v/>
      </c>
      <c r="H260" s="101" t="str">
        <f>IF(tblLoan3[[#This Row],[PMT NO]]&lt;&gt;"",tblLoan3[[#This Row],[BEGINNING BALANCE]]*(InterestRate/PaymentsPerYear),"")</f>
        <v/>
      </c>
      <c r="I260" s="101" t="str">
        <f>IF(tblLoan3[[#This Row],[PMT NO]]&lt;&gt;"",IF(tblLoan3[[#This Row],[SCHEDULED PAYMENT]]+tblLoan3[[#This Row],[EXTRA PAYMENT]]&lt;=tblLoan3[[#This Row],[BEGINNING BALANCE]],tblLoan3[[#This Row],[BEGINNING BALANCE]]-tblLoan3[[#This Row],[PRINCIPAL]],0),"")</f>
        <v/>
      </c>
      <c r="J260" s="101" t="str">
        <f>IF(tblLoan3[[#This Row],[PMT NO]]&lt;&gt;"",SUM(INDEX(tblLoan3[INTEREST],1,1):tblLoan3[[#This Row],[INTEREST]]),"")</f>
        <v/>
      </c>
    </row>
    <row r="261" spans="1:10" x14ac:dyDescent="0.2">
      <c r="A261" s="97" t="str">
        <f>IF(LoanIsGood,IF(ROW()-ROW(tblLoan3[[#Headers],[PMT NO]])&gt;ScheduledNumberOfPayments,"",ROW()-ROW(tblLoan3[[#Headers],[PMT NO]])),"")</f>
        <v/>
      </c>
      <c r="B261" s="98" t="str">
        <f>IF(tblLoan3[[#This Row],[PMT NO]]&lt;&gt;"",EOMONTH(LoanStartDate,ROW(tblLoan3[[#This Row],[PMT NO]])-ROW(tblLoan3[[#Headers],[PMT NO]])-2)+DAY(LoanStartDate),"")</f>
        <v/>
      </c>
      <c r="C261" s="101" t="str">
        <f>IF(tblLoan3[[#This Row],[PMT NO]]&lt;&gt;"",IF(ROW()-ROW(tblLoan3[[#Headers],[BEGINNING BALANCE]])=1,LoanAmount,INDEX(tblLoan3[ENDING BALANCE],ROW()-ROW(tblLoan3[[#Headers],[BEGINNING BALANCE]])-1)),"")</f>
        <v/>
      </c>
      <c r="D261" s="101" t="str">
        <f>IF(tblLoan3[[#This Row],[PMT NO]]&lt;&gt;"",ScheduledPayment,"")</f>
        <v/>
      </c>
      <c r="E26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61" s="101" t="str">
        <f>IF(tblLoan3[[#This Row],[PMT NO]]&lt;&gt;"",IF(tblLoan3[[#This Row],[SCHEDULED PAYMENT]]+tblLoan3[[#This Row],[EXTRA PAYMENT]]&lt;=tblLoan3[[#This Row],[BEGINNING BALANCE]],tblLoan3[[#This Row],[SCHEDULED PAYMENT]]+tblLoan3[[#This Row],[EXTRA PAYMENT]],tblLoan3[[#This Row],[BEGINNING BALANCE]]),"")</f>
        <v/>
      </c>
      <c r="G261" s="101" t="str">
        <f>IF(tblLoan3[[#This Row],[PMT NO]]&lt;&gt;"",tblLoan3[[#This Row],[TOTAL PAYMENT]]-tblLoan3[[#This Row],[INTEREST]],"")</f>
        <v/>
      </c>
      <c r="H261" s="101" t="str">
        <f>IF(tblLoan3[[#This Row],[PMT NO]]&lt;&gt;"",tblLoan3[[#This Row],[BEGINNING BALANCE]]*(InterestRate/PaymentsPerYear),"")</f>
        <v/>
      </c>
      <c r="I261" s="101" t="str">
        <f>IF(tblLoan3[[#This Row],[PMT NO]]&lt;&gt;"",IF(tblLoan3[[#This Row],[SCHEDULED PAYMENT]]+tblLoan3[[#This Row],[EXTRA PAYMENT]]&lt;=tblLoan3[[#This Row],[BEGINNING BALANCE]],tblLoan3[[#This Row],[BEGINNING BALANCE]]-tblLoan3[[#This Row],[PRINCIPAL]],0),"")</f>
        <v/>
      </c>
      <c r="J261" s="101" t="str">
        <f>IF(tblLoan3[[#This Row],[PMT NO]]&lt;&gt;"",SUM(INDEX(tblLoan3[INTEREST],1,1):tblLoan3[[#This Row],[INTEREST]]),"")</f>
        <v/>
      </c>
    </row>
    <row r="262" spans="1:10" x14ac:dyDescent="0.2">
      <c r="A262" s="97" t="str">
        <f>IF(LoanIsGood,IF(ROW()-ROW(tblLoan3[[#Headers],[PMT NO]])&gt;ScheduledNumberOfPayments,"",ROW()-ROW(tblLoan3[[#Headers],[PMT NO]])),"")</f>
        <v/>
      </c>
      <c r="B262" s="98" t="str">
        <f>IF(tblLoan3[[#This Row],[PMT NO]]&lt;&gt;"",EOMONTH(LoanStartDate,ROW(tblLoan3[[#This Row],[PMT NO]])-ROW(tblLoan3[[#Headers],[PMT NO]])-2)+DAY(LoanStartDate),"")</f>
        <v/>
      </c>
      <c r="C262" s="101" t="str">
        <f>IF(tblLoan3[[#This Row],[PMT NO]]&lt;&gt;"",IF(ROW()-ROW(tblLoan3[[#Headers],[BEGINNING BALANCE]])=1,LoanAmount,INDEX(tblLoan3[ENDING BALANCE],ROW()-ROW(tblLoan3[[#Headers],[BEGINNING BALANCE]])-1)),"")</f>
        <v/>
      </c>
      <c r="D262" s="101" t="str">
        <f>IF(tblLoan3[[#This Row],[PMT NO]]&lt;&gt;"",ScheduledPayment,"")</f>
        <v/>
      </c>
      <c r="E26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62" s="101" t="str">
        <f>IF(tblLoan3[[#This Row],[PMT NO]]&lt;&gt;"",IF(tblLoan3[[#This Row],[SCHEDULED PAYMENT]]+tblLoan3[[#This Row],[EXTRA PAYMENT]]&lt;=tblLoan3[[#This Row],[BEGINNING BALANCE]],tblLoan3[[#This Row],[SCHEDULED PAYMENT]]+tblLoan3[[#This Row],[EXTRA PAYMENT]],tblLoan3[[#This Row],[BEGINNING BALANCE]]),"")</f>
        <v/>
      </c>
      <c r="G262" s="101" t="str">
        <f>IF(tblLoan3[[#This Row],[PMT NO]]&lt;&gt;"",tblLoan3[[#This Row],[TOTAL PAYMENT]]-tblLoan3[[#This Row],[INTEREST]],"")</f>
        <v/>
      </c>
      <c r="H262" s="101" t="str">
        <f>IF(tblLoan3[[#This Row],[PMT NO]]&lt;&gt;"",tblLoan3[[#This Row],[BEGINNING BALANCE]]*(InterestRate/PaymentsPerYear),"")</f>
        <v/>
      </c>
      <c r="I262" s="101" t="str">
        <f>IF(tblLoan3[[#This Row],[PMT NO]]&lt;&gt;"",IF(tblLoan3[[#This Row],[SCHEDULED PAYMENT]]+tblLoan3[[#This Row],[EXTRA PAYMENT]]&lt;=tblLoan3[[#This Row],[BEGINNING BALANCE]],tblLoan3[[#This Row],[BEGINNING BALANCE]]-tblLoan3[[#This Row],[PRINCIPAL]],0),"")</f>
        <v/>
      </c>
      <c r="J262" s="101" t="str">
        <f>IF(tblLoan3[[#This Row],[PMT NO]]&lt;&gt;"",SUM(INDEX(tblLoan3[INTEREST],1,1):tblLoan3[[#This Row],[INTEREST]]),"")</f>
        <v/>
      </c>
    </row>
    <row r="263" spans="1:10" x14ac:dyDescent="0.2">
      <c r="A263" s="97" t="str">
        <f>IF(LoanIsGood,IF(ROW()-ROW(tblLoan3[[#Headers],[PMT NO]])&gt;ScheduledNumberOfPayments,"",ROW()-ROW(tblLoan3[[#Headers],[PMT NO]])),"")</f>
        <v/>
      </c>
      <c r="B263" s="98" t="str">
        <f>IF(tblLoan3[[#This Row],[PMT NO]]&lt;&gt;"",EOMONTH(LoanStartDate,ROW(tblLoan3[[#This Row],[PMT NO]])-ROW(tblLoan3[[#Headers],[PMT NO]])-2)+DAY(LoanStartDate),"")</f>
        <v/>
      </c>
      <c r="C263" s="101" t="str">
        <f>IF(tblLoan3[[#This Row],[PMT NO]]&lt;&gt;"",IF(ROW()-ROW(tblLoan3[[#Headers],[BEGINNING BALANCE]])=1,LoanAmount,INDEX(tblLoan3[ENDING BALANCE],ROW()-ROW(tblLoan3[[#Headers],[BEGINNING BALANCE]])-1)),"")</f>
        <v/>
      </c>
      <c r="D263" s="101" t="str">
        <f>IF(tblLoan3[[#This Row],[PMT NO]]&lt;&gt;"",ScheduledPayment,"")</f>
        <v/>
      </c>
      <c r="E26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63" s="101" t="str">
        <f>IF(tblLoan3[[#This Row],[PMT NO]]&lt;&gt;"",IF(tblLoan3[[#This Row],[SCHEDULED PAYMENT]]+tblLoan3[[#This Row],[EXTRA PAYMENT]]&lt;=tblLoan3[[#This Row],[BEGINNING BALANCE]],tblLoan3[[#This Row],[SCHEDULED PAYMENT]]+tblLoan3[[#This Row],[EXTRA PAYMENT]],tblLoan3[[#This Row],[BEGINNING BALANCE]]),"")</f>
        <v/>
      </c>
      <c r="G263" s="101" t="str">
        <f>IF(tblLoan3[[#This Row],[PMT NO]]&lt;&gt;"",tblLoan3[[#This Row],[TOTAL PAYMENT]]-tblLoan3[[#This Row],[INTEREST]],"")</f>
        <v/>
      </c>
      <c r="H263" s="101" t="str">
        <f>IF(tblLoan3[[#This Row],[PMT NO]]&lt;&gt;"",tblLoan3[[#This Row],[BEGINNING BALANCE]]*(InterestRate/PaymentsPerYear),"")</f>
        <v/>
      </c>
      <c r="I263" s="101" t="str">
        <f>IF(tblLoan3[[#This Row],[PMT NO]]&lt;&gt;"",IF(tblLoan3[[#This Row],[SCHEDULED PAYMENT]]+tblLoan3[[#This Row],[EXTRA PAYMENT]]&lt;=tblLoan3[[#This Row],[BEGINNING BALANCE]],tblLoan3[[#This Row],[BEGINNING BALANCE]]-tblLoan3[[#This Row],[PRINCIPAL]],0),"")</f>
        <v/>
      </c>
      <c r="J263" s="101" t="str">
        <f>IF(tblLoan3[[#This Row],[PMT NO]]&lt;&gt;"",SUM(INDEX(tblLoan3[INTEREST],1,1):tblLoan3[[#This Row],[INTEREST]]),"")</f>
        <v/>
      </c>
    </row>
    <row r="264" spans="1:10" x14ac:dyDescent="0.2">
      <c r="A264" s="97" t="str">
        <f>IF(LoanIsGood,IF(ROW()-ROW(tblLoan3[[#Headers],[PMT NO]])&gt;ScheduledNumberOfPayments,"",ROW()-ROW(tblLoan3[[#Headers],[PMT NO]])),"")</f>
        <v/>
      </c>
      <c r="B264" s="98" t="str">
        <f>IF(tblLoan3[[#This Row],[PMT NO]]&lt;&gt;"",EOMONTH(LoanStartDate,ROW(tblLoan3[[#This Row],[PMT NO]])-ROW(tblLoan3[[#Headers],[PMT NO]])-2)+DAY(LoanStartDate),"")</f>
        <v/>
      </c>
      <c r="C264" s="101" t="str">
        <f>IF(tblLoan3[[#This Row],[PMT NO]]&lt;&gt;"",IF(ROW()-ROW(tblLoan3[[#Headers],[BEGINNING BALANCE]])=1,LoanAmount,INDEX(tblLoan3[ENDING BALANCE],ROW()-ROW(tblLoan3[[#Headers],[BEGINNING BALANCE]])-1)),"")</f>
        <v/>
      </c>
      <c r="D264" s="101" t="str">
        <f>IF(tblLoan3[[#This Row],[PMT NO]]&lt;&gt;"",ScheduledPayment,"")</f>
        <v/>
      </c>
      <c r="E26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64" s="101" t="str">
        <f>IF(tblLoan3[[#This Row],[PMT NO]]&lt;&gt;"",IF(tblLoan3[[#This Row],[SCHEDULED PAYMENT]]+tblLoan3[[#This Row],[EXTRA PAYMENT]]&lt;=tblLoan3[[#This Row],[BEGINNING BALANCE]],tblLoan3[[#This Row],[SCHEDULED PAYMENT]]+tblLoan3[[#This Row],[EXTRA PAYMENT]],tblLoan3[[#This Row],[BEGINNING BALANCE]]),"")</f>
        <v/>
      </c>
      <c r="G264" s="101" t="str">
        <f>IF(tblLoan3[[#This Row],[PMT NO]]&lt;&gt;"",tblLoan3[[#This Row],[TOTAL PAYMENT]]-tblLoan3[[#This Row],[INTEREST]],"")</f>
        <v/>
      </c>
      <c r="H264" s="101" t="str">
        <f>IF(tblLoan3[[#This Row],[PMT NO]]&lt;&gt;"",tblLoan3[[#This Row],[BEGINNING BALANCE]]*(InterestRate/PaymentsPerYear),"")</f>
        <v/>
      </c>
      <c r="I264" s="101" t="str">
        <f>IF(tblLoan3[[#This Row],[PMT NO]]&lt;&gt;"",IF(tblLoan3[[#This Row],[SCHEDULED PAYMENT]]+tblLoan3[[#This Row],[EXTRA PAYMENT]]&lt;=tblLoan3[[#This Row],[BEGINNING BALANCE]],tblLoan3[[#This Row],[BEGINNING BALANCE]]-tblLoan3[[#This Row],[PRINCIPAL]],0),"")</f>
        <v/>
      </c>
      <c r="J264" s="101" t="str">
        <f>IF(tblLoan3[[#This Row],[PMT NO]]&lt;&gt;"",SUM(INDEX(tblLoan3[INTEREST],1,1):tblLoan3[[#This Row],[INTEREST]]),"")</f>
        <v/>
      </c>
    </row>
    <row r="265" spans="1:10" x14ac:dyDescent="0.2">
      <c r="A265" s="97" t="str">
        <f>IF(LoanIsGood,IF(ROW()-ROW(tblLoan3[[#Headers],[PMT NO]])&gt;ScheduledNumberOfPayments,"",ROW()-ROW(tblLoan3[[#Headers],[PMT NO]])),"")</f>
        <v/>
      </c>
      <c r="B265" s="98" t="str">
        <f>IF(tblLoan3[[#This Row],[PMT NO]]&lt;&gt;"",EOMONTH(LoanStartDate,ROW(tblLoan3[[#This Row],[PMT NO]])-ROW(tblLoan3[[#Headers],[PMT NO]])-2)+DAY(LoanStartDate),"")</f>
        <v/>
      </c>
      <c r="C265" s="101" t="str">
        <f>IF(tblLoan3[[#This Row],[PMT NO]]&lt;&gt;"",IF(ROW()-ROW(tblLoan3[[#Headers],[BEGINNING BALANCE]])=1,LoanAmount,INDEX(tblLoan3[ENDING BALANCE],ROW()-ROW(tblLoan3[[#Headers],[BEGINNING BALANCE]])-1)),"")</f>
        <v/>
      </c>
      <c r="D265" s="101" t="str">
        <f>IF(tblLoan3[[#This Row],[PMT NO]]&lt;&gt;"",ScheduledPayment,"")</f>
        <v/>
      </c>
      <c r="E26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65" s="101" t="str">
        <f>IF(tblLoan3[[#This Row],[PMT NO]]&lt;&gt;"",IF(tblLoan3[[#This Row],[SCHEDULED PAYMENT]]+tblLoan3[[#This Row],[EXTRA PAYMENT]]&lt;=tblLoan3[[#This Row],[BEGINNING BALANCE]],tblLoan3[[#This Row],[SCHEDULED PAYMENT]]+tblLoan3[[#This Row],[EXTRA PAYMENT]],tblLoan3[[#This Row],[BEGINNING BALANCE]]),"")</f>
        <v/>
      </c>
      <c r="G265" s="101" t="str">
        <f>IF(tblLoan3[[#This Row],[PMT NO]]&lt;&gt;"",tblLoan3[[#This Row],[TOTAL PAYMENT]]-tblLoan3[[#This Row],[INTEREST]],"")</f>
        <v/>
      </c>
      <c r="H265" s="101" t="str">
        <f>IF(tblLoan3[[#This Row],[PMT NO]]&lt;&gt;"",tblLoan3[[#This Row],[BEGINNING BALANCE]]*(InterestRate/PaymentsPerYear),"")</f>
        <v/>
      </c>
      <c r="I265" s="101" t="str">
        <f>IF(tblLoan3[[#This Row],[PMT NO]]&lt;&gt;"",IF(tblLoan3[[#This Row],[SCHEDULED PAYMENT]]+tblLoan3[[#This Row],[EXTRA PAYMENT]]&lt;=tblLoan3[[#This Row],[BEGINNING BALANCE]],tblLoan3[[#This Row],[BEGINNING BALANCE]]-tblLoan3[[#This Row],[PRINCIPAL]],0),"")</f>
        <v/>
      </c>
      <c r="J265" s="101" t="str">
        <f>IF(tblLoan3[[#This Row],[PMT NO]]&lt;&gt;"",SUM(INDEX(tblLoan3[INTEREST],1,1):tblLoan3[[#This Row],[INTEREST]]),"")</f>
        <v/>
      </c>
    </row>
    <row r="266" spans="1:10" x14ac:dyDescent="0.2">
      <c r="A266" s="97" t="str">
        <f>IF(LoanIsGood,IF(ROW()-ROW(tblLoan3[[#Headers],[PMT NO]])&gt;ScheduledNumberOfPayments,"",ROW()-ROW(tblLoan3[[#Headers],[PMT NO]])),"")</f>
        <v/>
      </c>
      <c r="B266" s="98" t="str">
        <f>IF(tblLoan3[[#This Row],[PMT NO]]&lt;&gt;"",EOMONTH(LoanStartDate,ROW(tblLoan3[[#This Row],[PMT NO]])-ROW(tblLoan3[[#Headers],[PMT NO]])-2)+DAY(LoanStartDate),"")</f>
        <v/>
      </c>
      <c r="C266" s="101" t="str">
        <f>IF(tblLoan3[[#This Row],[PMT NO]]&lt;&gt;"",IF(ROW()-ROW(tblLoan3[[#Headers],[BEGINNING BALANCE]])=1,LoanAmount,INDEX(tblLoan3[ENDING BALANCE],ROW()-ROW(tblLoan3[[#Headers],[BEGINNING BALANCE]])-1)),"")</f>
        <v/>
      </c>
      <c r="D266" s="101" t="str">
        <f>IF(tblLoan3[[#This Row],[PMT NO]]&lt;&gt;"",ScheduledPayment,"")</f>
        <v/>
      </c>
      <c r="E26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66" s="101" t="str">
        <f>IF(tblLoan3[[#This Row],[PMT NO]]&lt;&gt;"",IF(tblLoan3[[#This Row],[SCHEDULED PAYMENT]]+tblLoan3[[#This Row],[EXTRA PAYMENT]]&lt;=tblLoan3[[#This Row],[BEGINNING BALANCE]],tblLoan3[[#This Row],[SCHEDULED PAYMENT]]+tblLoan3[[#This Row],[EXTRA PAYMENT]],tblLoan3[[#This Row],[BEGINNING BALANCE]]),"")</f>
        <v/>
      </c>
      <c r="G266" s="101" t="str">
        <f>IF(tblLoan3[[#This Row],[PMT NO]]&lt;&gt;"",tblLoan3[[#This Row],[TOTAL PAYMENT]]-tblLoan3[[#This Row],[INTEREST]],"")</f>
        <v/>
      </c>
      <c r="H266" s="101" t="str">
        <f>IF(tblLoan3[[#This Row],[PMT NO]]&lt;&gt;"",tblLoan3[[#This Row],[BEGINNING BALANCE]]*(InterestRate/PaymentsPerYear),"")</f>
        <v/>
      </c>
      <c r="I266" s="101" t="str">
        <f>IF(tblLoan3[[#This Row],[PMT NO]]&lt;&gt;"",IF(tblLoan3[[#This Row],[SCHEDULED PAYMENT]]+tblLoan3[[#This Row],[EXTRA PAYMENT]]&lt;=tblLoan3[[#This Row],[BEGINNING BALANCE]],tblLoan3[[#This Row],[BEGINNING BALANCE]]-tblLoan3[[#This Row],[PRINCIPAL]],0),"")</f>
        <v/>
      </c>
      <c r="J266" s="101" t="str">
        <f>IF(tblLoan3[[#This Row],[PMT NO]]&lt;&gt;"",SUM(INDEX(tblLoan3[INTEREST],1,1):tblLoan3[[#This Row],[INTEREST]]),"")</f>
        <v/>
      </c>
    </row>
    <row r="267" spans="1:10" x14ac:dyDescent="0.2">
      <c r="A267" s="97" t="str">
        <f>IF(LoanIsGood,IF(ROW()-ROW(tblLoan3[[#Headers],[PMT NO]])&gt;ScheduledNumberOfPayments,"",ROW()-ROW(tblLoan3[[#Headers],[PMT NO]])),"")</f>
        <v/>
      </c>
      <c r="B267" s="98" t="str">
        <f>IF(tblLoan3[[#This Row],[PMT NO]]&lt;&gt;"",EOMONTH(LoanStartDate,ROW(tblLoan3[[#This Row],[PMT NO]])-ROW(tblLoan3[[#Headers],[PMT NO]])-2)+DAY(LoanStartDate),"")</f>
        <v/>
      </c>
      <c r="C267" s="101" t="str">
        <f>IF(tblLoan3[[#This Row],[PMT NO]]&lt;&gt;"",IF(ROW()-ROW(tblLoan3[[#Headers],[BEGINNING BALANCE]])=1,LoanAmount,INDEX(tblLoan3[ENDING BALANCE],ROW()-ROW(tblLoan3[[#Headers],[BEGINNING BALANCE]])-1)),"")</f>
        <v/>
      </c>
      <c r="D267" s="101" t="str">
        <f>IF(tblLoan3[[#This Row],[PMT NO]]&lt;&gt;"",ScheduledPayment,"")</f>
        <v/>
      </c>
      <c r="E26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67" s="101" t="str">
        <f>IF(tblLoan3[[#This Row],[PMT NO]]&lt;&gt;"",IF(tblLoan3[[#This Row],[SCHEDULED PAYMENT]]+tblLoan3[[#This Row],[EXTRA PAYMENT]]&lt;=tblLoan3[[#This Row],[BEGINNING BALANCE]],tblLoan3[[#This Row],[SCHEDULED PAYMENT]]+tblLoan3[[#This Row],[EXTRA PAYMENT]],tblLoan3[[#This Row],[BEGINNING BALANCE]]),"")</f>
        <v/>
      </c>
      <c r="G267" s="101" t="str">
        <f>IF(tblLoan3[[#This Row],[PMT NO]]&lt;&gt;"",tblLoan3[[#This Row],[TOTAL PAYMENT]]-tblLoan3[[#This Row],[INTEREST]],"")</f>
        <v/>
      </c>
      <c r="H267" s="101" t="str">
        <f>IF(tblLoan3[[#This Row],[PMT NO]]&lt;&gt;"",tblLoan3[[#This Row],[BEGINNING BALANCE]]*(InterestRate/PaymentsPerYear),"")</f>
        <v/>
      </c>
      <c r="I267" s="101" t="str">
        <f>IF(tblLoan3[[#This Row],[PMT NO]]&lt;&gt;"",IF(tblLoan3[[#This Row],[SCHEDULED PAYMENT]]+tblLoan3[[#This Row],[EXTRA PAYMENT]]&lt;=tblLoan3[[#This Row],[BEGINNING BALANCE]],tblLoan3[[#This Row],[BEGINNING BALANCE]]-tblLoan3[[#This Row],[PRINCIPAL]],0),"")</f>
        <v/>
      </c>
      <c r="J267" s="101" t="str">
        <f>IF(tblLoan3[[#This Row],[PMT NO]]&lt;&gt;"",SUM(INDEX(tblLoan3[INTEREST],1,1):tblLoan3[[#This Row],[INTEREST]]),"")</f>
        <v/>
      </c>
    </row>
    <row r="268" spans="1:10" x14ac:dyDescent="0.2">
      <c r="A268" s="97" t="str">
        <f>IF(LoanIsGood,IF(ROW()-ROW(tblLoan3[[#Headers],[PMT NO]])&gt;ScheduledNumberOfPayments,"",ROW()-ROW(tblLoan3[[#Headers],[PMT NO]])),"")</f>
        <v/>
      </c>
      <c r="B268" s="98" t="str">
        <f>IF(tblLoan3[[#This Row],[PMT NO]]&lt;&gt;"",EOMONTH(LoanStartDate,ROW(tblLoan3[[#This Row],[PMT NO]])-ROW(tblLoan3[[#Headers],[PMT NO]])-2)+DAY(LoanStartDate),"")</f>
        <v/>
      </c>
      <c r="C268" s="101" t="str">
        <f>IF(tblLoan3[[#This Row],[PMT NO]]&lt;&gt;"",IF(ROW()-ROW(tblLoan3[[#Headers],[BEGINNING BALANCE]])=1,LoanAmount,INDEX(tblLoan3[ENDING BALANCE],ROW()-ROW(tblLoan3[[#Headers],[BEGINNING BALANCE]])-1)),"")</f>
        <v/>
      </c>
      <c r="D268" s="101" t="str">
        <f>IF(tblLoan3[[#This Row],[PMT NO]]&lt;&gt;"",ScheduledPayment,"")</f>
        <v/>
      </c>
      <c r="E26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68" s="101" t="str">
        <f>IF(tblLoan3[[#This Row],[PMT NO]]&lt;&gt;"",IF(tblLoan3[[#This Row],[SCHEDULED PAYMENT]]+tblLoan3[[#This Row],[EXTRA PAYMENT]]&lt;=tblLoan3[[#This Row],[BEGINNING BALANCE]],tblLoan3[[#This Row],[SCHEDULED PAYMENT]]+tblLoan3[[#This Row],[EXTRA PAYMENT]],tblLoan3[[#This Row],[BEGINNING BALANCE]]),"")</f>
        <v/>
      </c>
      <c r="G268" s="101" t="str">
        <f>IF(tblLoan3[[#This Row],[PMT NO]]&lt;&gt;"",tblLoan3[[#This Row],[TOTAL PAYMENT]]-tblLoan3[[#This Row],[INTEREST]],"")</f>
        <v/>
      </c>
      <c r="H268" s="101" t="str">
        <f>IF(tblLoan3[[#This Row],[PMT NO]]&lt;&gt;"",tblLoan3[[#This Row],[BEGINNING BALANCE]]*(InterestRate/PaymentsPerYear),"")</f>
        <v/>
      </c>
      <c r="I268" s="101" t="str">
        <f>IF(tblLoan3[[#This Row],[PMT NO]]&lt;&gt;"",IF(tblLoan3[[#This Row],[SCHEDULED PAYMENT]]+tblLoan3[[#This Row],[EXTRA PAYMENT]]&lt;=tblLoan3[[#This Row],[BEGINNING BALANCE]],tblLoan3[[#This Row],[BEGINNING BALANCE]]-tblLoan3[[#This Row],[PRINCIPAL]],0),"")</f>
        <v/>
      </c>
      <c r="J268" s="101" t="str">
        <f>IF(tblLoan3[[#This Row],[PMT NO]]&lt;&gt;"",SUM(INDEX(tblLoan3[INTEREST],1,1):tblLoan3[[#This Row],[INTEREST]]),"")</f>
        <v/>
      </c>
    </row>
    <row r="269" spans="1:10" x14ac:dyDescent="0.2">
      <c r="A269" s="97" t="str">
        <f>IF(LoanIsGood,IF(ROW()-ROW(tblLoan3[[#Headers],[PMT NO]])&gt;ScheduledNumberOfPayments,"",ROW()-ROW(tblLoan3[[#Headers],[PMT NO]])),"")</f>
        <v/>
      </c>
      <c r="B269" s="98" t="str">
        <f>IF(tblLoan3[[#This Row],[PMT NO]]&lt;&gt;"",EOMONTH(LoanStartDate,ROW(tblLoan3[[#This Row],[PMT NO]])-ROW(tblLoan3[[#Headers],[PMT NO]])-2)+DAY(LoanStartDate),"")</f>
        <v/>
      </c>
      <c r="C269" s="101" t="str">
        <f>IF(tblLoan3[[#This Row],[PMT NO]]&lt;&gt;"",IF(ROW()-ROW(tblLoan3[[#Headers],[BEGINNING BALANCE]])=1,LoanAmount,INDEX(tblLoan3[ENDING BALANCE],ROW()-ROW(tblLoan3[[#Headers],[BEGINNING BALANCE]])-1)),"")</f>
        <v/>
      </c>
      <c r="D269" s="101" t="str">
        <f>IF(tblLoan3[[#This Row],[PMT NO]]&lt;&gt;"",ScheduledPayment,"")</f>
        <v/>
      </c>
      <c r="E26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69" s="101" t="str">
        <f>IF(tblLoan3[[#This Row],[PMT NO]]&lt;&gt;"",IF(tblLoan3[[#This Row],[SCHEDULED PAYMENT]]+tblLoan3[[#This Row],[EXTRA PAYMENT]]&lt;=tblLoan3[[#This Row],[BEGINNING BALANCE]],tblLoan3[[#This Row],[SCHEDULED PAYMENT]]+tblLoan3[[#This Row],[EXTRA PAYMENT]],tblLoan3[[#This Row],[BEGINNING BALANCE]]),"")</f>
        <v/>
      </c>
      <c r="G269" s="101" t="str">
        <f>IF(tblLoan3[[#This Row],[PMT NO]]&lt;&gt;"",tblLoan3[[#This Row],[TOTAL PAYMENT]]-tblLoan3[[#This Row],[INTEREST]],"")</f>
        <v/>
      </c>
      <c r="H269" s="101" t="str">
        <f>IF(tblLoan3[[#This Row],[PMT NO]]&lt;&gt;"",tblLoan3[[#This Row],[BEGINNING BALANCE]]*(InterestRate/PaymentsPerYear),"")</f>
        <v/>
      </c>
      <c r="I269" s="101" t="str">
        <f>IF(tblLoan3[[#This Row],[PMT NO]]&lt;&gt;"",IF(tblLoan3[[#This Row],[SCHEDULED PAYMENT]]+tblLoan3[[#This Row],[EXTRA PAYMENT]]&lt;=tblLoan3[[#This Row],[BEGINNING BALANCE]],tblLoan3[[#This Row],[BEGINNING BALANCE]]-tblLoan3[[#This Row],[PRINCIPAL]],0),"")</f>
        <v/>
      </c>
      <c r="J269" s="101" t="str">
        <f>IF(tblLoan3[[#This Row],[PMT NO]]&lt;&gt;"",SUM(INDEX(tblLoan3[INTEREST],1,1):tblLoan3[[#This Row],[INTEREST]]),"")</f>
        <v/>
      </c>
    </row>
    <row r="270" spans="1:10" x14ac:dyDescent="0.2">
      <c r="A270" s="97" t="str">
        <f>IF(LoanIsGood,IF(ROW()-ROW(tblLoan3[[#Headers],[PMT NO]])&gt;ScheduledNumberOfPayments,"",ROW()-ROW(tblLoan3[[#Headers],[PMT NO]])),"")</f>
        <v/>
      </c>
      <c r="B270" s="98" t="str">
        <f>IF(tblLoan3[[#This Row],[PMT NO]]&lt;&gt;"",EOMONTH(LoanStartDate,ROW(tblLoan3[[#This Row],[PMT NO]])-ROW(tblLoan3[[#Headers],[PMT NO]])-2)+DAY(LoanStartDate),"")</f>
        <v/>
      </c>
      <c r="C270" s="101" t="str">
        <f>IF(tblLoan3[[#This Row],[PMT NO]]&lt;&gt;"",IF(ROW()-ROW(tblLoan3[[#Headers],[BEGINNING BALANCE]])=1,LoanAmount,INDEX(tblLoan3[ENDING BALANCE],ROW()-ROW(tblLoan3[[#Headers],[BEGINNING BALANCE]])-1)),"")</f>
        <v/>
      </c>
      <c r="D270" s="101" t="str">
        <f>IF(tblLoan3[[#This Row],[PMT NO]]&lt;&gt;"",ScheduledPayment,"")</f>
        <v/>
      </c>
      <c r="E27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70" s="101" t="str">
        <f>IF(tblLoan3[[#This Row],[PMT NO]]&lt;&gt;"",IF(tblLoan3[[#This Row],[SCHEDULED PAYMENT]]+tblLoan3[[#This Row],[EXTRA PAYMENT]]&lt;=tblLoan3[[#This Row],[BEGINNING BALANCE]],tblLoan3[[#This Row],[SCHEDULED PAYMENT]]+tblLoan3[[#This Row],[EXTRA PAYMENT]],tblLoan3[[#This Row],[BEGINNING BALANCE]]),"")</f>
        <v/>
      </c>
      <c r="G270" s="101" t="str">
        <f>IF(tblLoan3[[#This Row],[PMT NO]]&lt;&gt;"",tblLoan3[[#This Row],[TOTAL PAYMENT]]-tblLoan3[[#This Row],[INTEREST]],"")</f>
        <v/>
      </c>
      <c r="H270" s="101" t="str">
        <f>IF(tblLoan3[[#This Row],[PMT NO]]&lt;&gt;"",tblLoan3[[#This Row],[BEGINNING BALANCE]]*(InterestRate/PaymentsPerYear),"")</f>
        <v/>
      </c>
      <c r="I270" s="101" t="str">
        <f>IF(tblLoan3[[#This Row],[PMT NO]]&lt;&gt;"",IF(tblLoan3[[#This Row],[SCHEDULED PAYMENT]]+tblLoan3[[#This Row],[EXTRA PAYMENT]]&lt;=tblLoan3[[#This Row],[BEGINNING BALANCE]],tblLoan3[[#This Row],[BEGINNING BALANCE]]-tblLoan3[[#This Row],[PRINCIPAL]],0),"")</f>
        <v/>
      </c>
      <c r="J270" s="101" t="str">
        <f>IF(tblLoan3[[#This Row],[PMT NO]]&lt;&gt;"",SUM(INDEX(tblLoan3[INTEREST],1,1):tblLoan3[[#This Row],[INTEREST]]),"")</f>
        <v/>
      </c>
    </row>
    <row r="271" spans="1:10" x14ac:dyDescent="0.2">
      <c r="A271" s="97" t="str">
        <f>IF(LoanIsGood,IF(ROW()-ROW(tblLoan3[[#Headers],[PMT NO]])&gt;ScheduledNumberOfPayments,"",ROW()-ROW(tblLoan3[[#Headers],[PMT NO]])),"")</f>
        <v/>
      </c>
      <c r="B271" s="98" t="str">
        <f>IF(tblLoan3[[#This Row],[PMT NO]]&lt;&gt;"",EOMONTH(LoanStartDate,ROW(tblLoan3[[#This Row],[PMT NO]])-ROW(tblLoan3[[#Headers],[PMT NO]])-2)+DAY(LoanStartDate),"")</f>
        <v/>
      </c>
      <c r="C271" s="101" t="str">
        <f>IF(tblLoan3[[#This Row],[PMT NO]]&lt;&gt;"",IF(ROW()-ROW(tblLoan3[[#Headers],[BEGINNING BALANCE]])=1,LoanAmount,INDEX(tblLoan3[ENDING BALANCE],ROW()-ROW(tblLoan3[[#Headers],[BEGINNING BALANCE]])-1)),"")</f>
        <v/>
      </c>
      <c r="D271" s="101" t="str">
        <f>IF(tblLoan3[[#This Row],[PMT NO]]&lt;&gt;"",ScheduledPayment,"")</f>
        <v/>
      </c>
      <c r="E27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71" s="101" t="str">
        <f>IF(tblLoan3[[#This Row],[PMT NO]]&lt;&gt;"",IF(tblLoan3[[#This Row],[SCHEDULED PAYMENT]]+tblLoan3[[#This Row],[EXTRA PAYMENT]]&lt;=tblLoan3[[#This Row],[BEGINNING BALANCE]],tblLoan3[[#This Row],[SCHEDULED PAYMENT]]+tblLoan3[[#This Row],[EXTRA PAYMENT]],tblLoan3[[#This Row],[BEGINNING BALANCE]]),"")</f>
        <v/>
      </c>
      <c r="G271" s="101" t="str">
        <f>IF(tblLoan3[[#This Row],[PMT NO]]&lt;&gt;"",tblLoan3[[#This Row],[TOTAL PAYMENT]]-tblLoan3[[#This Row],[INTEREST]],"")</f>
        <v/>
      </c>
      <c r="H271" s="101" t="str">
        <f>IF(tblLoan3[[#This Row],[PMT NO]]&lt;&gt;"",tblLoan3[[#This Row],[BEGINNING BALANCE]]*(InterestRate/PaymentsPerYear),"")</f>
        <v/>
      </c>
      <c r="I271" s="101" t="str">
        <f>IF(tblLoan3[[#This Row],[PMT NO]]&lt;&gt;"",IF(tblLoan3[[#This Row],[SCHEDULED PAYMENT]]+tblLoan3[[#This Row],[EXTRA PAYMENT]]&lt;=tblLoan3[[#This Row],[BEGINNING BALANCE]],tblLoan3[[#This Row],[BEGINNING BALANCE]]-tblLoan3[[#This Row],[PRINCIPAL]],0),"")</f>
        <v/>
      </c>
      <c r="J271" s="101" t="str">
        <f>IF(tblLoan3[[#This Row],[PMT NO]]&lt;&gt;"",SUM(INDEX(tblLoan3[INTEREST],1,1):tblLoan3[[#This Row],[INTEREST]]),"")</f>
        <v/>
      </c>
    </row>
    <row r="272" spans="1:10" x14ac:dyDescent="0.2">
      <c r="A272" s="97" t="str">
        <f>IF(LoanIsGood,IF(ROW()-ROW(tblLoan3[[#Headers],[PMT NO]])&gt;ScheduledNumberOfPayments,"",ROW()-ROW(tblLoan3[[#Headers],[PMT NO]])),"")</f>
        <v/>
      </c>
      <c r="B272" s="98" t="str">
        <f>IF(tblLoan3[[#This Row],[PMT NO]]&lt;&gt;"",EOMONTH(LoanStartDate,ROW(tblLoan3[[#This Row],[PMT NO]])-ROW(tblLoan3[[#Headers],[PMT NO]])-2)+DAY(LoanStartDate),"")</f>
        <v/>
      </c>
      <c r="C272" s="101" t="str">
        <f>IF(tblLoan3[[#This Row],[PMT NO]]&lt;&gt;"",IF(ROW()-ROW(tblLoan3[[#Headers],[BEGINNING BALANCE]])=1,LoanAmount,INDEX(tblLoan3[ENDING BALANCE],ROW()-ROW(tblLoan3[[#Headers],[BEGINNING BALANCE]])-1)),"")</f>
        <v/>
      </c>
      <c r="D272" s="101" t="str">
        <f>IF(tblLoan3[[#This Row],[PMT NO]]&lt;&gt;"",ScheduledPayment,"")</f>
        <v/>
      </c>
      <c r="E27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72" s="101" t="str">
        <f>IF(tblLoan3[[#This Row],[PMT NO]]&lt;&gt;"",IF(tblLoan3[[#This Row],[SCHEDULED PAYMENT]]+tblLoan3[[#This Row],[EXTRA PAYMENT]]&lt;=tblLoan3[[#This Row],[BEGINNING BALANCE]],tblLoan3[[#This Row],[SCHEDULED PAYMENT]]+tblLoan3[[#This Row],[EXTRA PAYMENT]],tblLoan3[[#This Row],[BEGINNING BALANCE]]),"")</f>
        <v/>
      </c>
      <c r="G272" s="101" t="str">
        <f>IF(tblLoan3[[#This Row],[PMT NO]]&lt;&gt;"",tblLoan3[[#This Row],[TOTAL PAYMENT]]-tblLoan3[[#This Row],[INTEREST]],"")</f>
        <v/>
      </c>
      <c r="H272" s="101" t="str">
        <f>IF(tblLoan3[[#This Row],[PMT NO]]&lt;&gt;"",tblLoan3[[#This Row],[BEGINNING BALANCE]]*(InterestRate/PaymentsPerYear),"")</f>
        <v/>
      </c>
      <c r="I272" s="101" t="str">
        <f>IF(tblLoan3[[#This Row],[PMT NO]]&lt;&gt;"",IF(tblLoan3[[#This Row],[SCHEDULED PAYMENT]]+tblLoan3[[#This Row],[EXTRA PAYMENT]]&lt;=tblLoan3[[#This Row],[BEGINNING BALANCE]],tblLoan3[[#This Row],[BEGINNING BALANCE]]-tblLoan3[[#This Row],[PRINCIPAL]],0),"")</f>
        <v/>
      </c>
      <c r="J272" s="101" t="str">
        <f>IF(tblLoan3[[#This Row],[PMT NO]]&lt;&gt;"",SUM(INDEX(tblLoan3[INTEREST],1,1):tblLoan3[[#This Row],[INTEREST]]),"")</f>
        <v/>
      </c>
    </row>
    <row r="273" spans="1:10" x14ac:dyDescent="0.2">
      <c r="A273" s="97" t="str">
        <f>IF(LoanIsGood,IF(ROW()-ROW(tblLoan3[[#Headers],[PMT NO]])&gt;ScheduledNumberOfPayments,"",ROW()-ROW(tblLoan3[[#Headers],[PMT NO]])),"")</f>
        <v/>
      </c>
      <c r="B273" s="98" t="str">
        <f>IF(tblLoan3[[#This Row],[PMT NO]]&lt;&gt;"",EOMONTH(LoanStartDate,ROW(tblLoan3[[#This Row],[PMT NO]])-ROW(tblLoan3[[#Headers],[PMT NO]])-2)+DAY(LoanStartDate),"")</f>
        <v/>
      </c>
      <c r="C273" s="101" t="str">
        <f>IF(tblLoan3[[#This Row],[PMT NO]]&lt;&gt;"",IF(ROW()-ROW(tblLoan3[[#Headers],[BEGINNING BALANCE]])=1,LoanAmount,INDEX(tblLoan3[ENDING BALANCE],ROW()-ROW(tblLoan3[[#Headers],[BEGINNING BALANCE]])-1)),"")</f>
        <v/>
      </c>
      <c r="D273" s="101" t="str">
        <f>IF(tblLoan3[[#This Row],[PMT NO]]&lt;&gt;"",ScheduledPayment,"")</f>
        <v/>
      </c>
      <c r="E27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73" s="101" t="str">
        <f>IF(tblLoan3[[#This Row],[PMT NO]]&lt;&gt;"",IF(tblLoan3[[#This Row],[SCHEDULED PAYMENT]]+tblLoan3[[#This Row],[EXTRA PAYMENT]]&lt;=tblLoan3[[#This Row],[BEGINNING BALANCE]],tblLoan3[[#This Row],[SCHEDULED PAYMENT]]+tblLoan3[[#This Row],[EXTRA PAYMENT]],tblLoan3[[#This Row],[BEGINNING BALANCE]]),"")</f>
        <v/>
      </c>
      <c r="G273" s="101" t="str">
        <f>IF(tblLoan3[[#This Row],[PMT NO]]&lt;&gt;"",tblLoan3[[#This Row],[TOTAL PAYMENT]]-tblLoan3[[#This Row],[INTEREST]],"")</f>
        <v/>
      </c>
      <c r="H273" s="101" t="str">
        <f>IF(tblLoan3[[#This Row],[PMT NO]]&lt;&gt;"",tblLoan3[[#This Row],[BEGINNING BALANCE]]*(InterestRate/PaymentsPerYear),"")</f>
        <v/>
      </c>
      <c r="I273" s="101" t="str">
        <f>IF(tblLoan3[[#This Row],[PMT NO]]&lt;&gt;"",IF(tblLoan3[[#This Row],[SCHEDULED PAYMENT]]+tblLoan3[[#This Row],[EXTRA PAYMENT]]&lt;=tblLoan3[[#This Row],[BEGINNING BALANCE]],tblLoan3[[#This Row],[BEGINNING BALANCE]]-tblLoan3[[#This Row],[PRINCIPAL]],0),"")</f>
        <v/>
      </c>
      <c r="J273" s="101" t="str">
        <f>IF(tblLoan3[[#This Row],[PMT NO]]&lt;&gt;"",SUM(INDEX(tblLoan3[INTEREST],1,1):tblLoan3[[#This Row],[INTEREST]]),"")</f>
        <v/>
      </c>
    </row>
    <row r="274" spans="1:10" x14ac:dyDescent="0.2">
      <c r="A274" s="97" t="str">
        <f>IF(LoanIsGood,IF(ROW()-ROW(tblLoan3[[#Headers],[PMT NO]])&gt;ScheduledNumberOfPayments,"",ROW()-ROW(tblLoan3[[#Headers],[PMT NO]])),"")</f>
        <v/>
      </c>
      <c r="B274" s="98" t="str">
        <f>IF(tblLoan3[[#This Row],[PMT NO]]&lt;&gt;"",EOMONTH(LoanStartDate,ROW(tblLoan3[[#This Row],[PMT NO]])-ROW(tblLoan3[[#Headers],[PMT NO]])-2)+DAY(LoanStartDate),"")</f>
        <v/>
      </c>
      <c r="C274" s="101" t="str">
        <f>IF(tblLoan3[[#This Row],[PMT NO]]&lt;&gt;"",IF(ROW()-ROW(tblLoan3[[#Headers],[BEGINNING BALANCE]])=1,LoanAmount,INDEX(tblLoan3[ENDING BALANCE],ROW()-ROW(tblLoan3[[#Headers],[BEGINNING BALANCE]])-1)),"")</f>
        <v/>
      </c>
      <c r="D274" s="101" t="str">
        <f>IF(tblLoan3[[#This Row],[PMT NO]]&lt;&gt;"",ScheduledPayment,"")</f>
        <v/>
      </c>
      <c r="E27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74" s="101" t="str">
        <f>IF(tblLoan3[[#This Row],[PMT NO]]&lt;&gt;"",IF(tblLoan3[[#This Row],[SCHEDULED PAYMENT]]+tblLoan3[[#This Row],[EXTRA PAYMENT]]&lt;=tblLoan3[[#This Row],[BEGINNING BALANCE]],tblLoan3[[#This Row],[SCHEDULED PAYMENT]]+tblLoan3[[#This Row],[EXTRA PAYMENT]],tblLoan3[[#This Row],[BEGINNING BALANCE]]),"")</f>
        <v/>
      </c>
      <c r="G274" s="101" t="str">
        <f>IF(tblLoan3[[#This Row],[PMT NO]]&lt;&gt;"",tblLoan3[[#This Row],[TOTAL PAYMENT]]-tblLoan3[[#This Row],[INTEREST]],"")</f>
        <v/>
      </c>
      <c r="H274" s="101" t="str">
        <f>IF(tblLoan3[[#This Row],[PMT NO]]&lt;&gt;"",tblLoan3[[#This Row],[BEGINNING BALANCE]]*(InterestRate/PaymentsPerYear),"")</f>
        <v/>
      </c>
      <c r="I274" s="101" t="str">
        <f>IF(tblLoan3[[#This Row],[PMT NO]]&lt;&gt;"",IF(tblLoan3[[#This Row],[SCHEDULED PAYMENT]]+tblLoan3[[#This Row],[EXTRA PAYMENT]]&lt;=tblLoan3[[#This Row],[BEGINNING BALANCE]],tblLoan3[[#This Row],[BEGINNING BALANCE]]-tblLoan3[[#This Row],[PRINCIPAL]],0),"")</f>
        <v/>
      </c>
      <c r="J274" s="101" t="str">
        <f>IF(tblLoan3[[#This Row],[PMT NO]]&lt;&gt;"",SUM(INDEX(tblLoan3[INTEREST],1,1):tblLoan3[[#This Row],[INTEREST]]),"")</f>
        <v/>
      </c>
    </row>
    <row r="275" spans="1:10" x14ac:dyDescent="0.2">
      <c r="A275" s="97" t="str">
        <f>IF(LoanIsGood,IF(ROW()-ROW(tblLoan3[[#Headers],[PMT NO]])&gt;ScheduledNumberOfPayments,"",ROW()-ROW(tblLoan3[[#Headers],[PMT NO]])),"")</f>
        <v/>
      </c>
      <c r="B275" s="98" t="str">
        <f>IF(tblLoan3[[#This Row],[PMT NO]]&lt;&gt;"",EOMONTH(LoanStartDate,ROW(tblLoan3[[#This Row],[PMT NO]])-ROW(tblLoan3[[#Headers],[PMT NO]])-2)+DAY(LoanStartDate),"")</f>
        <v/>
      </c>
      <c r="C275" s="101" t="str">
        <f>IF(tblLoan3[[#This Row],[PMT NO]]&lt;&gt;"",IF(ROW()-ROW(tblLoan3[[#Headers],[BEGINNING BALANCE]])=1,LoanAmount,INDEX(tblLoan3[ENDING BALANCE],ROW()-ROW(tblLoan3[[#Headers],[BEGINNING BALANCE]])-1)),"")</f>
        <v/>
      </c>
      <c r="D275" s="101" t="str">
        <f>IF(tblLoan3[[#This Row],[PMT NO]]&lt;&gt;"",ScheduledPayment,"")</f>
        <v/>
      </c>
      <c r="E27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75" s="101" t="str">
        <f>IF(tblLoan3[[#This Row],[PMT NO]]&lt;&gt;"",IF(tblLoan3[[#This Row],[SCHEDULED PAYMENT]]+tblLoan3[[#This Row],[EXTRA PAYMENT]]&lt;=tblLoan3[[#This Row],[BEGINNING BALANCE]],tblLoan3[[#This Row],[SCHEDULED PAYMENT]]+tblLoan3[[#This Row],[EXTRA PAYMENT]],tblLoan3[[#This Row],[BEGINNING BALANCE]]),"")</f>
        <v/>
      </c>
      <c r="G275" s="101" t="str">
        <f>IF(tblLoan3[[#This Row],[PMT NO]]&lt;&gt;"",tblLoan3[[#This Row],[TOTAL PAYMENT]]-tblLoan3[[#This Row],[INTEREST]],"")</f>
        <v/>
      </c>
      <c r="H275" s="101" t="str">
        <f>IF(tblLoan3[[#This Row],[PMT NO]]&lt;&gt;"",tblLoan3[[#This Row],[BEGINNING BALANCE]]*(InterestRate/PaymentsPerYear),"")</f>
        <v/>
      </c>
      <c r="I275" s="101" t="str">
        <f>IF(tblLoan3[[#This Row],[PMT NO]]&lt;&gt;"",IF(tblLoan3[[#This Row],[SCHEDULED PAYMENT]]+tblLoan3[[#This Row],[EXTRA PAYMENT]]&lt;=tblLoan3[[#This Row],[BEGINNING BALANCE]],tblLoan3[[#This Row],[BEGINNING BALANCE]]-tblLoan3[[#This Row],[PRINCIPAL]],0),"")</f>
        <v/>
      </c>
      <c r="J275" s="101" t="str">
        <f>IF(tblLoan3[[#This Row],[PMT NO]]&lt;&gt;"",SUM(INDEX(tblLoan3[INTEREST],1,1):tblLoan3[[#This Row],[INTEREST]]),"")</f>
        <v/>
      </c>
    </row>
    <row r="276" spans="1:10" x14ac:dyDescent="0.2">
      <c r="A276" s="97" t="str">
        <f>IF(LoanIsGood,IF(ROW()-ROW(tblLoan3[[#Headers],[PMT NO]])&gt;ScheduledNumberOfPayments,"",ROW()-ROW(tblLoan3[[#Headers],[PMT NO]])),"")</f>
        <v/>
      </c>
      <c r="B276" s="98" t="str">
        <f>IF(tblLoan3[[#This Row],[PMT NO]]&lt;&gt;"",EOMONTH(LoanStartDate,ROW(tblLoan3[[#This Row],[PMT NO]])-ROW(tblLoan3[[#Headers],[PMT NO]])-2)+DAY(LoanStartDate),"")</f>
        <v/>
      </c>
      <c r="C276" s="101" t="str">
        <f>IF(tblLoan3[[#This Row],[PMT NO]]&lt;&gt;"",IF(ROW()-ROW(tblLoan3[[#Headers],[BEGINNING BALANCE]])=1,LoanAmount,INDEX(tblLoan3[ENDING BALANCE],ROW()-ROW(tblLoan3[[#Headers],[BEGINNING BALANCE]])-1)),"")</f>
        <v/>
      </c>
      <c r="D276" s="101" t="str">
        <f>IF(tblLoan3[[#This Row],[PMT NO]]&lt;&gt;"",ScheduledPayment,"")</f>
        <v/>
      </c>
      <c r="E27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76" s="101" t="str">
        <f>IF(tblLoan3[[#This Row],[PMT NO]]&lt;&gt;"",IF(tblLoan3[[#This Row],[SCHEDULED PAYMENT]]+tblLoan3[[#This Row],[EXTRA PAYMENT]]&lt;=tblLoan3[[#This Row],[BEGINNING BALANCE]],tblLoan3[[#This Row],[SCHEDULED PAYMENT]]+tblLoan3[[#This Row],[EXTRA PAYMENT]],tblLoan3[[#This Row],[BEGINNING BALANCE]]),"")</f>
        <v/>
      </c>
      <c r="G276" s="101" t="str">
        <f>IF(tblLoan3[[#This Row],[PMT NO]]&lt;&gt;"",tblLoan3[[#This Row],[TOTAL PAYMENT]]-tblLoan3[[#This Row],[INTEREST]],"")</f>
        <v/>
      </c>
      <c r="H276" s="101" t="str">
        <f>IF(tblLoan3[[#This Row],[PMT NO]]&lt;&gt;"",tblLoan3[[#This Row],[BEGINNING BALANCE]]*(InterestRate/PaymentsPerYear),"")</f>
        <v/>
      </c>
      <c r="I276" s="101" t="str">
        <f>IF(tblLoan3[[#This Row],[PMT NO]]&lt;&gt;"",IF(tblLoan3[[#This Row],[SCHEDULED PAYMENT]]+tblLoan3[[#This Row],[EXTRA PAYMENT]]&lt;=tblLoan3[[#This Row],[BEGINNING BALANCE]],tblLoan3[[#This Row],[BEGINNING BALANCE]]-tblLoan3[[#This Row],[PRINCIPAL]],0),"")</f>
        <v/>
      </c>
      <c r="J276" s="101" t="str">
        <f>IF(tblLoan3[[#This Row],[PMT NO]]&lt;&gt;"",SUM(INDEX(tblLoan3[INTEREST],1,1):tblLoan3[[#This Row],[INTEREST]]),"")</f>
        <v/>
      </c>
    </row>
    <row r="277" spans="1:10" x14ac:dyDescent="0.2">
      <c r="A277" s="97" t="str">
        <f>IF(LoanIsGood,IF(ROW()-ROW(tblLoan3[[#Headers],[PMT NO]])&gt;ScheduledNumberOfPayments,"",ROW()-ROW(tblLoan3[[#Headers],[PMT NO]])),"")</f>
        <v/>
      </c>
      <c r="B277" s="98" t="str">
        <f>IF(tblLoan3[[#This Row],[PMT NO]]&lt;&gt;"",EOMONTH(LoanStartDate,ROW(tblLoan3[[#This Row],[PMT NO]])-ROW(tblLoan3[[#Headers],[PMT NO]])-2)+DAY(LoanStartDate),"")</f>
        <v/>
      </c>
      <c r="C277" s="101" t="str">
        <f>IF(tblLoan3[[#This Row],[PMT NO]]&lt;&gt;"",IF(ROW()-ROW(tblLoan3[[#Headers],[BEGINNING BALANCE]])=1,LoanAmount,INDEX(tblLoan3[ENDING BALANCE],ROW()-ROW(tblLoan3[[#Headers],[BEGINNING BALANCE]])-1)),"")</f>
        <v/>
      </c>
      <c r="D277" s="101" t="str">
        <f>IF(tblLoan3[[#This Row],[PMT NO]]&lt;&gt;"",ScheduledPayment,"")</f>
        <v/>
      </c>
      <c r="E27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77" s="101" t="str">
        <f>IF(tblLoan3[[#This Row],[PMT NO]]&lt;&gt;"",IF(tblLoan3[[#This Row],[SCHEDULED PAYMENT]]+tblLoan3[[#This Row],[EXTRA PAYMENT]]&lt;=tblLoan3[[#This Row],[BEGINNING BALANCE]],tblLoan3[[#This Row],[SCHEDULED PAYMENT]]+tblLoan3[[#This Row],[EXTRA PAYMENT]],tblLoan3[[#This Row],[BEGINNING BALANCE]]),"")</f>
        <v/>
      </c>
      <c r="G277" s="101" t="str">
        <f>IF(tblLoan3[[#This Row],[PMT NO]]&lt;&gt;"",tblLoan3[[#This Row],[TOTAL PAYMENT]]-tblLoan3[[#This Row],[INTEREST]],"")</f>
        <v/>
      </c>
      <c r="H277" s="101" t="str">
        <f>IF(tblLoan3[[#This Row],[PMT NO]]&lt;&gt;"",tblLoan3[[#This Row],[BEGINNING BALANCE]]*(InterestRate/PaymentsPerYear),"")</f>
        <v/>
      </c>
      <c r="I277" s="101" t="str">
        <f>IF(tblLoan3[[#This Row],[PMT NO]]&lt;&gt;"",IF(tblLoan3[[#This Row],[SCHEDULED PAYMENT]]+tblLoan3[[#This Row],[EXTRA PAYMENT]]&lt;=tblLoan3[[#This Row],[BEGINNING BALANCE]],tblLoan3[[#This Row],[BEGINNING BALANCE]]-tblLoan3[[#This Row],[PRINCIPAL]],0),"")</f>
        <v/>
      </c>
      <c r="J277" s="101" t="str">
        <f>IF(tblLoan3[[#This Row],[PMT NO]]&lt;&gt;"",SUM(INDEX(tblLoan3[INTEREST],1,1):tblLoan3[[#This Row],[INTEREST]]),"")</f>
        <v/>
      </c>
    </row>
    <row r="278" spans="1:10" x14ac:dyDescent="0.2">
      <c r="A278" s="97" t="str">
        <f>IF(LoanIsGood,IF(ROW()-ROW(tblLoan3[[#Headers],[PMT NO]])&gt;ScheduledNumberOfPayments,"",ROW()-ROW(tblLoan3[[#Headers],[PMT NO]])),"")</f>
        <v/>
      </c>
      <c r="B278" s="98" t="str">
        <f>IF(tblLoan3[[#This Row],[PMT NO]]&lt;&gt;"",EOMONTH(LoanStartDate,ROW(tblLoan3[[#This Row],[PMT NO]])-ROW(tblLoan3[[#Headers],[PMT NO]])-2)+DAY(LoanStartDate),"")</f>
        <v/>
      </c>
      <c r="C278" s="101" t="str">
        <f>IF(tblLoan3[[#This Row],[PMT NO]]&lt;&gt;"",IF(ROW()-ROW(tblLoan3[[#Headers],[BEGINNING BALANCE]])=1,LoanAmount,INDEX(tblLoan3[ENDING BALANCE],ROW()-ROW(tblLoan3[[#Headers],[BEGINNING BALANCE]])-1)),"")</f>
        <v/>
      </c>
      <c r="D278" s="101" t="str">
        <f>IF(tblLoan3[[#This Row],[PMT NO]]&lt;&gt;"",ScheduledPayment,"")</f>
        <v/>
      </c>
      <c r="E27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78" s="101" t="str">
        <f>IF(tblLoan3[[#This Row],[PMT NO]]&lt;&gt;"",IF(tblLoan3[[#This Row],[SCHEDULED PAYMENT]]+tblLoan3[[#This Row],[EXTRA PAYMENT]]&lt;=tblLoan3[[#This Row],[BEGINNING BALANCE]],tblLoan3[[#This Row],[SCHEDULED PAYMENT]]+tblLoan3[[#This Row],[EXTRA PAYMENT]],tblLoan3[[#This Row],[BEGINNING BALANCE]]),"")</f>
        <v/>
      </c>
      <c r="G278" s="101" t="str">
        <f>IF(tblLoan3[[#This Row],[PMT NO]]&lt;&gt;"",tblLoan3[[#This Row],[TOTAL PAYMENT]]-tblLoan3[[#This Row],[INTEREST]],"")</f>
        <v/>
      </c>
      <c r="H278" s="101" t="str">
        <f>IF(tblLoan3[[#This Row],[PMT NO]]&lt;&gt;"",tblLoan3[[#This Row],[BEGINNING BALANCE]]*(InterestRate/PaymentsPerYear),"")</f>
        <v/>
      </c>
      <c r="I278" s="101" t="str">
        <f>IF(tblLoan3[[#This Row],[PMT NO]]&lt;&gt;"",IF(tblLoan3[[#This Row],[SCHEDULED PAYMENT]]+tblLoan3[[#This Row],[EXTRA PAYMENT]]&lt;=tblLoan3[[#This Row],[BEGINNING BALANCE]],tblLoan3[[#This Row],[BEGINNING BALANCE]]-tblLoan3[[#This Row],[PRINCIPAL]],0),"")</f>
        <v/>
      </c>
      <c r="J278" s="101" t="str">
        <f>IF(tblLoan3[[#This Row],[PMT NO]]&lt;&gt;"",SUM(INDEX(tblLoan3[INTEREST],1,1):tblLoan3[[#This Row],[INTEREST]]),"")</f>
        <v/>
      </c>
    </row>
    <row r="279" spans="1:10" x14ac:dyDescent="0.2">
      <c r="A279" s="97" t="str">
        <f>IF(LoanIsGood,IF(ROW()-ROW(tblLoan3[[#Headers],[PMT NO]])&gt;ScheduledNumberOfPayments,"",ROW()-ROW(tblLoan3[[#Headers],[PMT NO]])),"")</f>
        <v/>
      </c>
      <c r="B279" s="98" t="str">
        <f>IF(tblLoan3[[#This Row],[PMT NO]]&lt;&gt;"",EOMONTH(LoanStartDate,ROW(tblLoan3[[#This Row],[PMT NO]])-ROW(tblLoan3[[#Headers],[PMT NO]])-2)+DAY(LoanStartDate),"")</f>
        <v/>
      </c>
      <c r="C279" s="101" t="str">
        <f>IF(tblLoan3[[#This Row],[PMT NO]]&lt;&gt;"",IF(ROW()-ROW(tblLoan3[[#Headers],[BEGINNING BALANCE]])=1,LoanAmount,INDEX(tblLoan3[ENDING BALANCE],ROW()-ROW(tblLoan3[[#Headers],[BEGINNING BALANCE]])-1)),"")</f>
        <v/>
      </c>
      <c r="D279" s="101" t="str">
        <f>IF(tblLoan3[[#This Row],[PMT NO]]&lt;&gt;"",ScheduledPayment,"")</f>
        <v/>
      </c>
      <c r="E27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79" s="101" t="str">
        <f>IF(tblLoan3[[#This Row],[PMT NO]]&lt;&gt;"",IF(tblLoan3[[#This Row],[SCHEDULED PAYMENT]]+tblLoan3[[#This Row],[EXTRA PAYMENT]]&lt;=tblLoan3[[#This Row],[BEGINNING BALANCE]],tblLoan3[[#This Row],[SCHEDULED PAYMENT]]+tblLoan3[[#This Row],[EXTRA PAYMENT]],tblLoan3[[#This Row],[BEGINNING BALANCE]]),"")</f>
        <v/>
      </c>
      <c r="G279" s="101" t="str">
        <f>IF(tblLoan3[[#This Row],[PMT NO]]&lt;&gt;"",tblLoan3[[#This Row],[TOTAL PAYMENT]]-tblLoan3[[#This Row],[INTEREST]],"")</f>
        <v/>
      </c>
      <c r="H279" s="101" t="str">
        <f>IF(tblLoan3[[#This Row],[PMT NO]]&lt;&gt;"",tblLoan3[[#This Row],[BEGINNING BALANCE]]*(InterestRate/PaymentsPerYear),"")</f>
        <v/>
      </c>
      <c r="I279" s="101" t="str">
        <f>IF(tblLoan3[[#This Row],[PMT NO]]&lt;&gt;"",IF(tblLoan3[[#This Row],[SCHEDULED PAYMENT]]+tblLoan3[[#This Row],[EXTRA PAYMENT]]&lt;=tblLoan3[[#This Row],[BEGINNING BALANCE]],tblLoan3[[#This Row],[BEGINNING BALANCE]]-tblLoan3[[#This Row],[PRINCIPAL]],0),"")</f>
        <v/>
      </c>
      <c r="J279" s="101" t="str">
        <f>IF(tblLoan3[[#This Row],[PMT NO]]&lt;&gt;"",SUM(INDEX(tblLoan3[INTEREST],1,1):tblLoan3[[#This Row],[INTEREST]]),"")</f>
        <v/>
      </c>
    </row>
    <row r="280" spans="1:10" x14ac:dyDescent="0.2">
      <c r="A280" s="97" t="str">
        <f>IF(LoanIsGood,IF(ROW()-ROW(tblLoan3[[#Headers],[PMT NO]])&gt;ScheduledNumberOfPayments,"",ROW()-ROW(tblLoan3[[#Headers],[PMT NO]])),"")</f>
        <v/>
      </c>
      <c r="B280" s="98" t="str">
        <f>IF(tblLoan3[[#This Row],[PMT NO]]&lt;&gt;"",EOMONTH(LoanStartDate,ROW(tblLoan3[[#This Row],[PMT NO]])-ROW(tblLoan3[[#Headers],[PMT NO]])-2)+DAY(LoanStartDate),"")</f>
        <v/>
      </c>
      <c r="C280" s="101" t="str">
        <f>IF(tblLoan3[[#This Row],[PMT NO]]&lt;&gt;"",IF(ROW()-ROW(tblLoan3[[#Headers],[BEGINNING BALANCE]])=1,LoanAmount,INDEX(tblLoan3[ENDING BALANCE],ROW()-ROW(tblLoan3[[#Headers],[BEGINNING BALANCE]])-1)),"")</f>
        <v/>
      </c>
      <c r="D280" s="101" t="str">
        <f>IF(tblLoan3[[#This Row],[PMT NO]]&lt;&gt;"",ScheduledPayment,"")</f>
        <v/>
      </c>
      <c r="E28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80" s="101" t="str">
        <f>IF(tblLoan3[[#This Row],[PMT NO]]&lt;&gt;"",IF(tblLoan3[[#This Row],[SCHEDULED PAYMENT]]+tblLoan3[[#This Row],[EXTRA PAYMENT]]&lt;=tblLoan3[[#This Row],[BEGINNING BALANCE]],tblLoan3[[#This Row],[SCHEDULED PAYMENT]]+tblLoan3[[#This Row],[EXTRA PAYMENT]],tblLoan3[[#This Row],[BEGINNING BALANCE]]),"")</f>
        <v/>
      </c>
      <c r="G280" s="101" t="str">
        <f>IF(tblLoan3[[#This Row],[PMT NO]]&lt;&gt;"",tblLoan3[[#This Row],[TOTAL PAYMENT]]-tblLoan3[[#This Row],[INTEREST]],"")</f>
        <v/>
      </c>
      <c r="H280" s="101" t="str">
        <f>IF(tblLoan3[[#This Row],[PMT NO]]&lt;&gt;"",tblLoan3[[#This Row],[BEGINNING BALANCE]]*(InterestRate/PaymentsPerYear),"")</f>
        <v/>
      </c>
      <c r="I280" s="101" t="str">
        <f>IF(tblLoan3[[#This Row],[PMT NO]]&lt;&gt;"",IF(tblLoan3[[#This Row],[SCHEDULED PAYMENT]]+tblLoan3[[#This Row],[EXTRA PAYMENT]]&lt;=tblLoan3[[#This Row],[BEGINNING BALANCE]],tblLoan3[[#This Row],[BEGINNING BALANCE]]-tblLoan3[[#This Row],[PRINCIPAL]],0),"")</f>
        <v/>
      </c>
      <c r="J280" s="101" t="str">
        <f>IF(tblLoan3[[#This Row],[PMT NO]]&lt;&gt;"",SUM(INDEX(tblLoan3[INTEREST],1,1):tblLoan3[[#This Row],[INTEREST]]),"")</f>
        <v/>
      </c>
    </row>
    <row r="281" spans="1:10" x14ac:dyDescent="0.2">
      <c r="A281" s="97" t="str">
        <f>IF(LoanIsGood,IF(ROW()-ROW(tblLoan3[[#Headers],[PMT NO]])&gt;ScheduledNumberOfPayments,"",ROW()-ROW(tblLoan3[[#Headers],[PMT NO]])),"")</f>
        <v/>
      </c>
      <c r="B281" s="98" t="str">
        <f>IF(tblLoan3[[#This Row],[PMT NO]]&lt;&gt;"",EOMONTH(LoanStartDate,ROW(tblLoan3[[#This Row],[PMT NO]])-ROW(tblLoan3[[#Headers],[PMT NO]])-2)+DAY(LoanStartDate),"")</f>
        <v/>
      </c>
      <c r="C281" s="101" t="str">
        <f>IF(tblLoan3[[#This Row],[PMT NO]]&lt;&gt;"",IF(ROW()-ROW(tblLoan3[[#Headers],[BEGINNING BALANCE]])=1,LoanAmount,INDEX(tblLoan3[ENDING BALANCE],ROW()-ROW(tblLoan3[[#Headers],[BEGINNING BALANCE]])-1)),"")</f>
        <v/>
      </c>
      <c r="D281" s="101" t="str">
        <f>IF(tblLoan3[[#This Row],[PMT NO]]&lt;&gt;"",ScheduledPayment,"")</f>
        <v/>
      </c>
      <c r="E28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81" s="101" t="str">
        <f>IF(tblLoan3[[#This Row],[PMT NO]]&lt;&gt;"",IF(tblLoan3[[#This Row],[SCHEDULED PAYMENT]]+tblLoan3[[#This Row],[EXTRA PAYMENT]]&lt;=tblLoan3[[#This Row],[BEGINNING BALANCE]],tblLoan3[[#This Row],[SCHEDULED PAYMENT]]+tblLoan3[[#This Row],[EXTRA PAYMENT]],tblLoan3[[#This Row],[BEGINNING BALANCE]]),"")</f>
        <v/>
      </c>
      <c r="G281" s="101" t="str">
        <f>IF(tblLoan3[[#This Row],[PMT NO]]&lt;&gt;"",tblLoan3[[#This Row],[TOTAL PAYMENT]]-tblLoan3[[#This Row],[INTEREST]],"")</f>
        <v/>
      </c>
      <c r="H281" s="101" t="str">
        <f>IF(tblLoan3[[#This Row],[PMT NO]]&lt;&gt;"",tblLoan3[[#This Row],[BEGINNING BALANCE]]*(InterestRate/PaymentsPerYear),"")</f>
        <v/>
      </c>
      <c r="I281" s="101" t="str">
        <f>IF(tblLoan3[[#This Row],[PMT NO]]&lt;&gt;"",IF(tblLoan3[[#This Row],[SCHEDULED PAYMENT]]+tblLoan3[[#This Row],[EXTRA PAYMENT]]&lt;=tblLoan3[[#This Row],[BEGINNING BALANCE]],tblLoan3[[#This Row],[BEGINNING BALANCE]]-tblLoan3[[#This Row],[PRINCIPAL]],0),"")</f>
        <v/>
      </c>
      <c r="J281" s="101" t="str">
        <f>IF(tblLoan3[[#This Row],[PMT NO]]&lt;&gt;"",SUM(INDEX(tblLoan3[INTEREST],1,1):tblLoan3[[#This Row],[INTEREST]]),"")</f>
        <v/>
      </c>
    </row>
    <row r="282" spans="1:10" x14ac:dyDescent="0.2">
      <c r="A282" s="97" t="str">
        <f>IF(LoanIsGood,IF(ROW()-ROW(tblLoan3[[#Headers],[PMT NO]])&gt;ScheduledNumberOfPayments,"",ROW()-ROW(tblLoan3[[#Headers],[PMT NO]])),"")</f>
        <v/>
      </c>
      <c r="B282" s="98" t="str">
        <f>IF(tblLoan3[[#This Row],[PMT NO]]&lt;&gt;"",EOMONTH(LoanStartDate,ROW(tblLoan3[[#This Row],[PMT NO]])-ROW(tblLoan3[[#Headers],[PMT NO]])-2)+DAY(LoanStartDate),"")</f>
        <v/>
      </c>
      <c r="C282" s="101" t="str">
        <f>IF(tblLoan3[[#This Row],[PMT NO]]&lt;&gt;"",IF(ROW()-ROW(tblLoan3[[#Headers],[BEGINNING BALANCE]])=1,LoanAmount,INDEX(tblLoan3[ENDING BALANCE],ROW()-ROW(tblLoan3[[#Headers],[BEGINNING BALANCE]])-1)),"")</f>
        <v/>
      </c>
      <c r="D282" s="101" t="str">
        <f>IF(tblLoan3[[#This Row],[PMT NO]]&lt;&gt;"",ScheduledPayment,"")</f>
        <v/>
      </c>
      <c r="E28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82" s="101" t="str">
        <f>IF(tblLoan3[[#This Row],[PMT NO]]&lt;&gt;"",IF(tblLoan3[[#This Row],[SCHEDULED PAYMENT]]+tblLoan3[[#This Row],[EXTRA PAYMENT]]&lt;=tblLoan3[[#This Row],[BEGINNING BALANCE]],tblLoan3[[#This Row],[SCHEDULED PAYMENT]]+tblLoan3[[#This Row],[EXTRA PAYMENT]],tblLoan3[[#This Row],[BEGINNING BALANCE]]),"")</f>
        <v/>
      </c>
      <c r="G282" s="101" t="str">
        <f>IF(tblLoan3[[#This Row],[PMT NO]]&lt;&gt;"",tblLoan3[[#This Row],[TOTAL PAYMENT]]-tblLoan3[[#This Row],[INTEREST]],"")</f>
        <v/>
      </c>
      <c r="H282" s="101" t="str">
        <f>IF(tblLoan3[[#This Row],[PMT NO]]&lt;&gt;"",tblLoan3[[#This Row],[BEGINNING BALANCE]]*(InterestRate/PaymentsPerYear),"")</f>
        <v/>
      </c>
      <c r="I282" s="101" t="str">
        <f>IF(tblLoan3[[#This Row],[PMT NO]]&lt;&gt;"",IF(tblLoan3[[#This Row],[SCHEDULED PAYMENT]]+tblLoan3[[#This Row],[EXTRA PAYMENT]]&lt;=tblLoan3[[#This Row],[BEGINNING BALANCE]],tblLoan3[[#This Row],[BEGINNING BALANCE]]-tblLoan3[[#This Row],[PRINCIPAL]],0),"")</f>
        <v/>
      </c>
      <c r="J282" s="101" t="str">
        <f>IF(tblLoan3[[#This Row],[PMT NO]]&lt;&gt;"",SUM(INDEX(tblLoan3[INTEREST],1,1):tblLoan3[[#This Row],[INTEREST]]),"")</f>
        <v/>
      </c>
    </row>
    <row r="283" spans="1:10" x14ac:dyDescent="0.2">
      <c r="A283" s="97" t="str">
        <f>IF(LoanIsGood,IF(ROW()-ROW(tblLoan3[[#Headers],[PMT NO]])&gt;ScheduledNumberOfPayments,"",ROW()-ROW(tblLoan3[[#Headers],[PMT NO]])),"")</f>
        <v/>
      </c>
      <c r="B283" s="98" t="str">
        <f>IF(tblLoan3[[#This Row],[PMT NO]]&lt;&gt;"",EOMONTH(LoanStartDate,ROW(tblLoan3[[#This Row],[PMT NO]])-ROW(tblLoan3[[#Headers],[PMT NO]])-2)+DAY(LoanStartDate),"")</f>
        <v/>
      </c>
      <c r="C283" s="101" t="str">
        <f>IF(tblLoan3[[#This Row],[PMT NO]]&lt;&gt;"",IF(ROW()-ROW(tblLoan3[[#Headers],[BEGINNING BALANCE]])=1,LoanAmount,INDEX(tblLoan3[ENDING BALANCE],ROW()-ROW(tblLoan3[[#Headers],[BEGINNING BALANCE]])-1)),"")</f>
        <v/>
      </c>
      <c r="D283" s="101" t="str">
        <f>IF(tblLoan3[[#This Row],[PMT NO]]&lt;&gt;"",ScheduledPayment,"")</f>
        <v/>
      </c>
      <c r="E28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83" s="101" t="str">
        <f>IF(tblLoan3[[#This Row],[PMT NO]]&lt;&gt;"",IF(tblLoan3[[#This Row],[SCHEDULED PAYMENT]]+tblLoan3[[#This Row],[EXTRA PAYMENT]]&lt;=tblLoan3[[#This Row],[BEGINNING BALANCE]],tblLoan3[[#This Row],[SCHEDULED PAYMENT]]+tblLoan3[[#This Row],[EXTRA PAYMENT]],tblLoan3[[#This Row],[BEGINNING BALANCE]]),"")</f>
        <v/>
      </c>
      <c r="G283" s="101" t="str">
        <f>IF(tblLoan3[[#This Row],[PMT NO]]&lt;&gt;"",tblLoan3[[#This Row],[TOTAL PAYMENT]]-tblLoan3[[#This Row],[INTEREST]],"")</f>
        <v/>
      </c>
      <c r="H283" s="101" t="str">
        <f>IF(tblLoan3[[#This Row],[PMT NO]]&lt;&gt;"",tblLoan3[[#This Row],[BEGINNING BALANCE]]*(InterestRate/PaymentsPerYear),"")</f>
        <v/>
      </c>
      <c r="I283" s="101" t="str">
        <f>IF(tblLoan3[[#This Row],[PMT NO]]&lt;&gt;"",IF(tblLoan3[[#This Row],[SCHEDULED PAYMENT]]+tblLoan3[[#This Row],[EXTRA PAYMENT]]&lt;=tblLoan3[[#This Row],[BEGINNING BALANCE]],tblLoan3[[#This Row],[BEGINNING BALANCE]]-tblLoan3[[#This Row],[PRINCIPAL]],0),"")</f>
        <v/>
      </c>
      <c r="J283" s="101" t="str">
        <f>IF(tblLoan3[[#This Row],[PMT NO]]&lt;&gt;"",SUM(INDEX(tblLoan3[INTEREST],1,1):tblLoan3[[#This Row],[INTEREST]]),"")</f>
        <v/>
      </c>
    </row>
    <row r="284" spans="1:10" x14ac:dyDescent="0.2">
      <c r="A284" s="97" t="str">
        <f>IF(LoanIsGood,IF(ROW()-ROW(tblLoan3[[#Headers],[PMT NO]])&gt;ScheduledNumberOfPayments,"",ROW()-ROW(tblLoan3[[#Headers],[PMT NO]])),"")</f>
        <v/>
      </c>
      <c r="B284" s="98" t="str">
        <f>IF(tblLoan3[[#This Row],[PMT NO]]&lt;&gt;"",EOMONTH(LoanStartDate,ROW(tblLoan3[[#This Row],[PMT NO]])-ROW(tblLoan3[[#Headers],[PMT NO]])-2)+DAY(LoanStartDate),"")</f>
        <v/>
      </c>
      <c r="C284" s="101" t="str">
        <f>IF(tblLoan3[[#This Row],[PMT NO]]&lt;&gt;"",IF(ROW()-ROW(tblLoan3[[#Headers],[BEGINNING BALANCE]])=1,LoanAmount,INDEX(tblLoan3[ENDING BALANCE],ROW()-ROW(tblLoan3[[#Headers],[BEGINNING BALANCE]])-1)),"")</f>
        <v/>
      </c>
      <c r="D284" s="101" t="str">
        <f>IF(tblLoan3[[#This Row],[PMT NO]]&lt;&gt;"",ScheduledPayment,"")</f>
        <v/>
      </c>
      <c r="E28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84" s="101" t="str">
        <f>IF(tblLoan3[[#This Row],[PMT NO]]&lt;&gt;"",IF(tblLoan3[[#This Row],[SCHEDULED PAYMENT]]+tblLoan3[[#This Row],[EXTRA PAYMENT]]&lt;=tblLoan3[[#This Row],[BEGINNING BALANCE]],tblLoan3[[#This Row],[SCHEDULED PAYMENT]]+tblLoan3[[#This Row],[EXTRA PAYMENT]],tblLoan3[[#This Row],[BEGINNING BALANCE]]),"")</f>
        <v/>
      </c>
      <c r="G284" s="101" t="str">
        <f>IF(tblLoan3[[#This Row],[PMT NO]]&lt;&gt;"",tblLoan3[[#This Row],[TOTAL PAYMENT]]-tblLoan3[[#This Row],[INTEREST]],"")</f>
        <v/>
      </c>
      <c r="H284" s="101" t="str">
        <f>IF(tblLoan3[[#This Row],[PMT NO]]&lt;&gt;"",tblLoan3[[#This Row],[BEGINNING BALANCE]]*(InterestRate/PaymentsPerYear),"")</f>
        <v/>
      </c>
      <c r="I284" s="101" t="str">
        <f>IF(tblLoan3[[#This Row],[PMT NO]]&lt;&gt;"",IF(tblLoan3[[#This Row],[SCHEDULED PAYMENT]]+tblLoan3[[#This Row],[EXTRA PAYMENT]]&lt;=tblLoan3[[#This Row],[BEGINNING BALANCE]],tblLoan3[[#This Row],[BEGINNING BALANCE]]-tblLoan3[[#This Row],[PRINCIPAL]],0),"")</f>
        <v/>
      </c>
      <c r="J284" s="101" t="str">
        <f>IF(tblLoan3[[#This Row],[PMT NO]]&lt;&gt;"",SUM(INDEX(tblLoan3[INTEREST],1,1):tblLoan3[[#This Row],[INTEREST]]),"")</f>
        <v/>
      </c>
    </row>
    <row r="285" spans="1:10" x14ac:dyDescent="0.2">
      <c r="A285" s="97" t="str">
        <f>IF(LoanIsGood,IF(ROW()-ROW(tblLoan3[[#Headers],[PMT NO]])&gt;ScheduledNumberOfPayments,"",ROW()-ROW(tblLoan3[[#Headers],[PMT NO]])),"")</f>
        <v/>
      </c>
      <c r="B285" s="98" t="str">
        <f>IF(tblLoan3[[#This Row],[PMT NO]]&lt;&gt;"",EOMONTH(LoanStartDate,ROW(tblLoan3[[#This Row],[PMT NO]])-ROW(tblLoan3[[#Headers],[PMT NO]])-2)+DAY(LoanStartDate),"")</f>
        <v/>
      </c>
      <c r="C285" s="101" t="str">
        <f>IF(tblLoan3[[#This Row],[PMT NO]]&lt;&gt;"",IF(ROW()-ROW(tblLoan3[[#Headers],[BEGINNING BALANCE]])=1,LoanAmount,INDEX(tblLoan3[ENDING BALANCE],ROW()-ROW(tblLoan3[[#Headers],[BEGINNING BALANCE]])-1)),"")</f>
        <v/>
      </c>
      <c r="D285" s="101" t="str">
        <f>IF(tblLoan3[[#This Row],[PMT NO]]&lt;&gt;"",ScheduledPayment,"")</f>
        <v/>
      </c>
      <c r="E28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85" s="101" t="str">
        <f>IF(tblLoan3[[#This Row],[PMT NO]]&lt;&gt;"",IF(tblLoan3[[#This Row],[SCHEDULED PAYMENT]]+tblLoan3[[#This Row],[EXTRA PAYMENT]]&lt;=tblLoan3[[#This Row],[BEGINNING BALANCE]],tblLoan3[[#This Row],[SCHEDULED PAYMENT]]+tblLoan3[[#This Row],[EXTRA PAYMENT]],tblLoan3[[#This Row],[BEGINNING BALANCE]]),"")</f>
        <v/>
      </c>
      <c r="G285" s="101" t="str">
        <f>IF(tblLoan3[[#This Row],[PMT NO]]&lt;&gt;"",tblLoan3[[#This Row],[TOTAL PAYMENT]]-tblLoan3[[#This Row],[INTEREST]],"")</f>
        <v/>
      </c>
      <c r="H285" s="101" t="str">
        <f>IF(tblLoan3[[#This Row],[PMT NO]]&lt;&gt;"",tblLoan3[[#This Row],[BEGINNING BALANCE]]*(InterestRate/PaymentsPerYear),"")</f>
        <v/>
      </c>
      <c r="I285" s="101" t="str">
        <f>IF(tblLoan3[[#This Row],[PMT NO]]&lt;&gt;"",IF(tblLoan3[[#This Row],[SCHEDULED PAYMENT]]+tblLoan3[[#This Row],[EXTRA PAYMENT]]&lt;=tblLoan3[[#This Row],[BEGINNING BALANCE]],tblLoan3[[#This Row],[BEGINNING BALANCE]]-tblLoan3[[#This Row],[PRINCIPAL]],0),"")</f>
        <v/>
      </c>
      <c r="J285" s="101" t="str">
        <f>IF(tblLoan3[[#This Row],[PMT NO]]&lt;&gt;"",SUM(INDEX(tblLoan3[INTEREST],1,1):tblLoan3[[#This Row],[INTEREST]]),"")</f>
        <v/>
      </c>
    </row>
    <row r="286" spans="1:10" x14ac:dyDescent="0.2">
      <c r="A286" s="97" t="str">
        <f>IF(LoanIsGood,IF(ROW()-ROW(tblLoan3[[#Headers],[PMT NO]])&gt;ScheduledNumberOfPayments,"",ROW()-ROW(tblLoan3[[#Headers],[PMT NO]])),"")</f>
        <v/>
      </c>
      <c r="B286" s="98" t="str">
        <f>IF(tblLoan3[[#This Row],[PMT NO]]&lt;&gt;"",EOMONTH(LoanStartDate,ROW(tblLoan3[[#This Row],[PMT NO]])-ROW(tblLoan3[[#Headers],[PMT NO]])-2)+DAY(LoanStartDate),"")</f>
        <v/>
      </c>
      <c r="C286" s="101" t="str">
        <f>IF(tblLoan3[[#This Row],[PMT NO]]&lt;&gt;"",IF(ROW()-ROW(tblLoan3[[#Headers],[BEGINNING BALANCE]])=1,LoanAmount,INDEX(tblLoan3[ENDING BALANCE],ROW()-ROW(tblLoan3[[#Headers],[BEGINNING BALANCE]])-1)),"")</f>
        <v/>
      </c>
      <c r="D286" s="101" t="str">
        <f>IF(tblLoan3[[#This Row],[PMT NO]]&lt;&gt;"",ScheduledPayment,"")</f>
        <v/>
      </c>
      <c r="E28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86" s="101" t="str">
        <f>IF(tblLoan3[[#This Row],[PMT NO]]&lt;&gt;"",IF(tblLoan3[[#This Row],[SCHEDULED PAYMENT]]+tblLoan3[[#This Row],[EXTRA PAYMENT]]&lt;=tblLoan3[[#This Row],[BEGINNING BALANCE]],tblLoan3[[#This Row],[SCHEDULED PAYMENT]]+tblLoan3[[#This Row],[EXTRA PAYMENT]],tblLoan3[[#This Row],[BEGINNING BALANCE]]),"")</f>
        <v/>
      </c>
      <c r="G286" s="101" t="str">
        <f>IF(tblLoan3[[#This Row],[PMT NO]]&lt;&gt;"",tblLoan3[[#This Row],[TOTAL PAYMENT]]-tblLoan3[[#This Row],[INTEREST]],"")</f>
        <v/>
      </c>
      <c r="H286" s="101" t="str">
        <f>IF(tblLoan3[[#This Row],[PMT NO]]&lt;&gt;"",tblLoan3[[#This Row],[BEGINNING BALANCE]]*(InterestRate/PaymentsPerYear),"")</f>
        <v/>
      </c>
      <c r="I286" s="101" t="str">
        <f>IF(tblLoan3[[#This Row],[PMT NO]]&lt;&gt;"",IF(tblLoan3[[#This Row],[SCHEDULED PAYMENT]]+tblLoan3[[#This Row],[EXTRA PAYMENT]]&lt;=tblLoan3[[#This Row],[BEGINNING BALANCE]],tblLoan3[[#This Row],[BEGINNING BALANCE]]-tblLoan3[[#This Row],[PRINCIPAL]],0),"")</f>
        <v/>
      </c>
      <c r="J286" s="101" t="str">
        <f>IF(tblLoan3[[#This Row],[PMT NO]]&lt;&gt;"",SUM(INDEX(tblLoan3[INTEREST],1,1):tblLoan3[[#This Row],[INTEREST]]),"")</f>
        <v/>
      </c>
    </row>
    <row r="287" spans="1:10" x14ac:dyDescent="0.2">
      <c r="A287" s="97" t="str">
        <f>IF(LoanIsGood,IF(ROW()-ROW(tblLoan3[[#Headers],[PMT NO]])&gt;ScheduledNumberOfPayments,"",ROW()-ROW(tblLoan3[[#Headers],[PMT NO]])),"")</f>
        <v/>
      </c>
      <c r="B287" s="98" t="str">
        <f>IF(tblLoan3[[#This Row],[PMT NO]]&lt;&gt;"",EOMONTH(LoanStartDate,ROW(tblLoan3[[#This Row],[PMT NO]])-ROW(tblLoan3[[#Headers],[PMT NO]])-2)+DAY(LoanStartDate),"")</f>
        <v/>
      </c>
      <c r="C287" s="101" t="str">
        <f>IF(tblLoan3[[#This Row],[PMT NO]]&lt;&gt;"",IF(ROW()-ROW(tblLoan3[[#Headers],[BEGINNING BALANCE]])=1,LoanAmount,INDEX(tblLoan3[ENDING BALANCE],ROW()-ROW(tblLoan3[[#Headers],[BEGINNING BALANCE]])-1)),"")</f>
        <v/>
      </c>
      <c r="D287" s="101" t="str">
        <f>IF(tblLoan3[[#This Row],[PMT NO]]&lt;&gt;"",ScheduledPayment,"")</f>
        <v/>
      </c>
      <c r="E28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87" s="101" t="str">
        <f>IF(tblLoan3[[#This Row],[PMT NO]]&lt;&gt;"",IF(tblLoan3[[#This Row],[SCHEDULED PAYMENT]]+tblLoan3[[#This Row],[EXTRA PAYMENT]]&lt;=tblLoan3[[#This Row],[BEGINNING BALANCE]],tblLoan3[[#This Row],[SCHEDULED PAYMENT]]+tblLoan3[[#This Row],[EXTRA PAYMENT]],tblLoan3[[#This Row],[BEGINNING BALANCE]]),"")</f>
        <v/>
      </c>
      <c r="G287" s="101" t="str">
        <f>IF(tblLoan3[[#This Row],[PMT NO]]&lt;&gt;"",tblLoan3[[#This Row],[TOTAL PAYMENT]]-tblLoan3[[#This Row],[INTEREST]],"")</f>
        <v/>
      </c>
      <c r="H287" s="101" t="str">
        <f>IF(tblLoan3[[#This Row],[PMT NO]]&lt;&gt;"",tblLoan3[[#This Row],[BEGINNING BALANCE]]*(InterestRate/PaymentsPerYear),"")</f>
        <v/>
      </c>
      <c r="I287" s="101" t="str">
        <f>IF(tblLoan3[[#This Row],[PMT NO]]&lt;&gt;"",IF(tblLoan3[[#This Row],[SCHEDULED PAYMENT]]+tblLoan3[[#This Row],[EXTRA PAYMENT]]&lt;=tblLoan3[[#This Row],[BEGINNING BALANCE]],tblLoan3[[#This Row],[BEGINNING BALANCE]]-tblLoan3[[#This Row],[PRINCIPAL]],0),"")</f>
        <v/>
      </c>
      <c r="J287" s="101" t="str">
        <f>IF(tblLoan3[[#This Row],[PMT NO]]&lt;&gt;"",SUM(INDEX(tblLoan3[INTEREST],1,1):tblLoan3[[#This Row],[INTEREST]]),"")</f>
        <v/>
      </c>
    </row>
    <row r="288" spans="1:10" x14ac:dyDescent="0.2">
      <c r="A288" s="97" t="str">
        <f>IF(LoanIsGood,IF(ROW()-ROW(tblLoan3[[#Headers],[PMT NO]])&gt;ScheduledNumberOfPayments,"",ROW()-ROW(tblLoan3[[#Headers],[PMT NO]])),"")</f>
        <v/>
      </c>
      <c r="B288" s="98" t="str">
        <f>IF(tblLoan3[[#This Row],[PMT NO]]&lt;&gt;"",EOMONTH(LoanStartDate,ROW(tblLoan3[[#This Row],[PMT NO]])-ROW(tblLoan3[[#Headers],[PMT NO]])-2)+DAY(LoanStartDate),"")</f>
        <v/>
      </c>
      <c r="C288" s="101" t="str">
        <f>IF(tblLoan3[[#This Row],[PMT NO]]&lt;&gt;"",IF(ROW()-ROW(tblLoan3[[#Headers],[BEGINNING BALANCE]])=1,LoanAmount,INDEX(tblLoan3[ENDING BALANCE],ROW()-ROW(tblLoan3[[#Headers],[BEGINNING BALANCE]])-1)),"")</f>
        <v/>
      </c>
      <c r="D288" s="101" t="str">
        <f>IF(tblLoan3[[#This Row],[PMT NO]]&lt;&gt;"",ScheduledPayment,"")</f>
        <v/>
      </c>
      <c r="E28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88" s="101" t="str">
        <f>IF(tblLoan3[[#This Row],[PMT NO]]&lt;&gt;"",IF(tblLoan3[[#This Row],[SCHEDULED PAYMENT]]+tblLoan3[[#This Row],[EXTRA PAYMENT]]&lt;=tblLoan3[[#This Row],[BEGINNING BALANCE]],tblLoan3[[#This Row],[SCHEDULED PAYMENT]]+tblLoan3[[#This Row],[EXTRA PAYMENT]],tblLoan3[[#This Row],[BEGINNING BALANCE]]),"")</f>
        <v/>
      </c>
      <c r="G288" s="101" t="str">
        <f>IF(tblLoan3[[#This Row],[PMT NO]]&lt;&gt;"",tblLoan3[[#This Row],[TOTAL PAYMENT]]-tblLoan3[[#This Row],[INTEREST]],"")</f>
        <v/>
      </c>
      <c r="H288" s="101" t="str">
        <f>IF(tblLoan3[[#This Row],[PMT NO]]&lt;&gt;"",tblLoan3[[#This Row],[BEGINNING BALANCE]]*(InterestRate/PaymentsPerYear),"")</f>
        <v/>
      </c>
      <c r="I288" s="101" t="str">
        <f>IF(tblLoan3[[#This Row],[PMT NO]]&lt;&gt;"",IF(tblLoan3[[#This Row],[SCHEDULED PAYMENT]]+tblLoan3[[#This Row],[EXTRA PAYMENT]]&lt;=tblLoan3[[#This Row],[BEGINNING BALANCE]],tblLoan3[[#This Row],[BEGINNING BALANCE]]-tblLoan3[[#This Row],[PRINCIPAL]],0),"")</f>
        <v/>
      </c>
      <c r="J288" s="101" t="str">
        <f>IF(tblLoan3[[#This Row],[PMT NO]]&lt;&gt;"",SUM(INDEX(tblLoan3[INTEREST],1,1):tblLoan3[[#This Row],[INTEREST]]),"")</f>
        <v/>
      </c>
    </row>
    <row r="289" spans="1:10" x14ac:dyDescent="0.2">
      <c r="A289" s="97" t="str">
        <f>IF(LoanIsGood,IF(ROW()-ROW(tblLoan3[[#Headers],[PMT NO]])&gt;ScheduledNumberOfPayments,"",ROW()-ROW(tblLoan3[[#Headers],[PMT NO]])),"")</f>
        <v/>
      </c>
      <c r="B289" s="98" t="str">
        <f>IF(tblLoan3[[#This Row],[PMT NO]]&lt;&gt;"",EOMONTH(LoanStartDate,ROW(tblLoan3[[#This Row],[PMT NO]])-ROW(tblLoan3[[#Headers],[PMT NO]])-2)+DAY(LoanStartDate),"")</f>
        <v/>
      </c>
      <c r="C289" s="101" t="str">
        <f>IF(tblLoan3[[#This Row],[PMT NO]]&lt;&gt;"",IF(ROW()-ROW(tblLoan3[[#Headers],[BEGINNING BALANCE]])=1,LoanAmount,INDEX(tblLoan3[ENDING BALANCE],ROW()-ROW(tblLoan3[[#Headers],[BEGINNING BALANCE]])-1)),"")</f>
        <v/>
      </c>
      <c r="D289" s="101" t="str">
        <f>IF(tblLoan3[[#This Row],[PMT NO]]&lt;&gt;"",ScheduledPayment,"")</f>
        <v/>
      </c>
      <c r="E28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89" s="101" t="str">
        <f>IF(tblLoan3[[#This Row],[PMT NO]]&lt;&gt;"",IF(tblLoan3[[#This Row],[SCHEDULED PAYMENT]]+tblLoan3[[#This Row],[EXTRA PAYMENT]]&lt;=tblLoan3[[#This Row],[BEGINNING BALANCE]],tblLoan3[[#This Row],[SCHEDULED PAYMENT]]+tblLoan3[[#This Row],[EXTRA PAYMENT]],tblLoan3[[#This Row],[BEGINNING BALANCE]]),"")</f>
        <v/>
      </c>
      <c r="G289" s="101" t="str">
        <f>IF(tblLoan3[[#This Row],[PMT NO]]&lt;&gt;"",tblLoan3[[#This Row],[TOTAL PAYMENT]]-tblLoan3[[#This Row],[INTEREST]],"")</f>
        <v/>
      </c>
      <c r="H289" s="101" t="str">
        <f>IF(tblLoan3[[#This Row],[PMT NO]]&lt;&gt;"",tblLoan3[[#This Row],[BEGINNING BALANCE]]*(InterestRate/PaymentsPerYear),"")</f>
        <v/>
      </c>
      <c r="I289" s="101" t="str">
        <f>IF(tblLoan3[[#This Row],[PMT NO]]&lt;&gt;"",IF(tblLoan3[[#This Row],[SCHEDULED PAYMENT]]+tblLoan3[[#This Row],[EXTRA PAYMENT]]&lt;=tblLoan3[[#This Row],[BEGINNING BALANCE]],tblLoan3[[#This Row],[BEGINNING BALANCE]]-tblLoan3[[#This Row],[PRINCIPAL]],0),"")</f>
        <v/>
      </c>
      <c r="J289" s="101" t="str">
        <f>IF(tblLoan3[[#This Row],[PMT NO]]&lt;&gt;"",SUM(INDEX(tblLoan3[INTEREST],1,1):tblLoan3[[#This Row],[INTEREST]]),"")</f>
        <v/>
      </c>
    </row>
    <row r="290" spans="1:10" x14ac:dyDescent="0.2">
      <c r="A290" s="97" t="str">
        <f>IF(LoanIsGood,IF(ROW()-ROW(tblLoan3[[#Headers],[PMT NO]])&gt;ScheduledNumberOfPayments,"",ROW()-ROW(tblLoan3[[#Headers],[PMT NO]])),"")</f>
        <v/>
      </c>
      <c r="B290" s="98" t="str">
        <f>IF(tblLoan3[[#This Row],[PMT NO]]&lt;&gt;"",EOMONTH(LoanStartDate,ROW(tblLoan3[[#This Row],[PMT NO]])-ROW(tblLoan3[[#Headers],[PMT NO]])-2)+DAY(LoanStartDate),"")</f>
        <v/>
      </c>
      <c r="C290" s="101" t="str">
        <f>IF(tblLoan3[[#This Row],[PMT NO]]&lt;&gt;"",IF(ROW()-ROW(tblLoan3[[#Headers],[BEGINNING BALANCE]])=1,LoanAmount,INDEX(tblLoan3[ENDING BALANCE],ROW()-ROW(tblLoan3[[#Headers],[BEGINNING BALANCE]])-1)),"")</f>
        <v/>
      </c>
      <c r="D290" s="101" t="str">
        <f>IF(tblLoan3[[#This Row],[PMT NO]]&lt;&gt;"",ScheduledPayment,"")</f>
        <v/>
      </c>
      <c r="E29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90" s="101" t="str">
        <f>IF(tblLoan3[[#This Row],[PMT NO]]&lt;&gt;"",IF(tblLoan3[[#This Row],[SCHEDULED PAYMENT]]+tblLoan3[[#This Row],[EXTRA PAYMENT]]&lt;=tblLoan3[[#This Row],[BEGINNING BALANCE]],tblLoan3[[#This Row],[SCHEDULED PAYMENT]]+tblLoan3[[#This Row],[EXTRA PAYMENT]],tblLoan3[[#This Row],[BEGINNING BALANCE]]),"")</f>
        <v/>
      </c>
      <c r="G290" s="101" t="str">
        <f>IF(tblLoan3[[#This Row],[PMT NO]]&lt;&gt;"",tblLoan3[[#This Row],[TOTAL PAYMENT]]-tblLoan3[[#This Row],[INTEREST]],"")</f>
        <v/>
      </c>
      <c r="H290" s="101" t="str">
        <f>IF(tblLoan3[[#This Row],[PMT NO]]&lt;&gt;"",tblLoan3[[#This Row],[BEGINNING BALANCE]]*(InterestRate/PaymentsPerYear),"")</f>
        <v/>
      </c>
      <c r="I290" s="101" t="str">
        <f>IF(tblLoan3[[#This Row],[PMT NO]]&lt;&gt;"",IF(tblLoan3[[#This Row],[SCHEDULED PAYMENT]]+tblLoan3[[#This Row],[EXTRA PAYMENT]]&lt;=tblLoan3[[#This Row],[BEGINNING BALANCE]],tblLoan3[[#This Row],[BEGINNING BALANCE]]-tblLoan3[[#This Row],[PRINCIPAL]],0),"")</f>
        <v/>
      </c>
      <c r="J290" s="101" t="str">
        <f>IF(tblLoan3[[#This Row],[PMT NO]]&lt;&gt;"",SUM(INDEX(tblLoan3[INTEREST],1,1):tblLoan3[[#This Row],[INTEREST]]),"")</f>
        <v/>
      </c>
    </row>
    <row r="291" spans="1:10" x14ac:dyDescent="0.2">
      <c r="A291" s="97" t="str">
        <f>IF(LoanIsGood,IF(ROW()-ROW(tblLoan3[[#Headers],[PMT NO]])&gt;ScheduledNumberOfPayments,"",ROW()-ROW(tblLoan3[[#Headers],[PMT NO]])),"")</f>
        <v/>
      </c>
      <c r="B291" s="98" t="str">
        <f>IF(tblLoan3[[#This Row],[PMT NO]]&lt;&gt;"",EOMONTH(LoanStartDate,ROW(tblLoan3[[#This Row],[PMT NO]])-ROW(tblLoan3[[#Headers],[PMT NO]])-2)+DAY(LoanStartDate),"")</f>
        <v/>
      </c>
      <c r="C291" s="101" t="str">
        <f>IF(tblLoan3[[#This Row],[PMT NO]]&lt;&gt;"",IF(ROW()-ROW(tblLoan3[[#Headers],[BEGINNING BALANCE]])=1,LoanAmount,INDEX(tblLoan3[ENDING BALANCE],ROW()-ROW(tblLoan3[[#Headers],[BEGINNING BALANCE]])-1)),"")</f>
        <v/>
      </c>
      <c r="D291" s="101" t="str">
        <f>IF(tblLoan3[[#This Row],[PMT NO]]&lt;&gt;"",ScheduledPayment,"")</f>
        <v/>
      </c>
      <c r="E29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91" s="101" t="str">
        <f>IF(tblLoan3[[#This Row],[PMT NO]]&lt;&gt;"",IF(tblLoan3[[#This Row],[SCHEDULED PAYMENT]]+tblLoan3[[#This Row],[EXTRA PAYMENT]]&lt;=tblLoan3[[#This Row],[BEGINNING BALANCE]],tblLoan3[[#This Row],[SCHEDULED PAYMENT]]+tblLoan3[[#This Row],[EXTRA PAYMENT]],tblLoan3[[#This Row],[BEGINNING BALANCE]]),"")</f>
        <v/>
      </c>
      <c r="G291" s="101" t="str">
        <f>IF(tblLoan3[[#This Row],[PMT NO]]&lt;&gt;"",tblLoan3[[#This Row],[TOTAL PAYMENT]]-tblLoan3[[#This Row],[INTEREST]],"")</f>
        <v/>
      </c>
      <c r="H291" s="101" t="str">
        <f>IF(tblLoan3[[#This Row],[PMT NO]]&lt;&gt;"",tblLoan3[[#This Row],[BEGINNING BALANCE]]*(InterestRate/PaymentsPerYear),"")</f>
        <v/>
      </c>
      <c r="I291" s="101" t="str">
        <f>IF(tblLoan3[[#This Row],[PMT NO]]&lt;&gt;"",IF(tblLoan3[[#This Row],[SCHEDULED PAYMENT]]+tblLoan3[[#This Row],[EXTRA PAYMENT]]&lt;=tblLoan3[[#This Row],[BEGINNING BALANCE]],tblLoan3[[#This Row],[BEGINNING BALANCE]]-tblLoan3[[#This Row],[PRINCIPAL]],0),"")</f>
        <v/>
      </c>
      <c r="J291" s="101" t="str">
        <f>IF(tblLoan3[[#This Row],[PMT NO]]&lt;&gt;"",SUM(INDEX(tblLoan3[INTEREST],1,1):tblLoan3[[#This Row],[INTEREST]]),"")</f>
        <v/>
      </c>
    </row>
    <row r="292" spans="1:10" x14ac:dyDescent="0.2">
      <c r="A292" s="97" t="str">
        <f>IF(LoanIsGood,IF(ROW()-ROW(tblLoan3[[#Headers],[PMT NO]])&gt;ScheduledNumberOfPayments,"",ROW()-ROW(tblLoan3[[#Headers],[PMT NO]])),"")</f>
        <v/>
      </c>
      <c r="B292" s="98" t="str">
        <f>IF(tblLoan3[[#This Row],[PMT NO]]&lt;&gt;"",EOMONTH(LoanStartDate,ROW(tblLoan3[[#This Row],[PMT NO]])-ROW(tblLoan3[[#Headers],[PMT NO]])-2)+DAY(LoanStartDate),"")</f>
        <v/>
      </c>
      <c r="C292" s="101" t="str">
        <f>IF(tblLoan3[[#This Row],[PMT NO]]&lt;&gt;"",IF(ROW()-ROW(tblLoan3[[#Headers],[BEGINNING BALANCE]])=1,LoanAmount,INDEX(tblLoan3[ENDING BALANCE],ROW()-ROW(tblLoan3[[#Headers],[BEGINNING BALANCE]])-1)),"")</f>
        <v/>
      </c>
      <c r="D292" s="101" t="str">
        <f>IF(tblLoan3[[#This Row],[PMT NO]]&lt;&gt;"",ScheduledPayment,"")</f>
        <v/>
      </c>
      <c r="E29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92" s="101" t="str">
        <f>IF(tblLoan3[[#This Row],[PMT NO]]&lt;&gt;"",IF(tblLoan3[[#This Row],[SCHEDULED PAYMENT]]+tblLoan3[[#This Row],[EXTRA PAYMENT]]&lt;=tblLoan3[[#This Row],[BEGINNING BALANCE]],tblLoan3[[#This Row],[SCHEDULED PAYMENT]]+tblLoan3[[#This Row],[EXTRA PAYMENT]],tblLoan3[[#This Row],[BEGINNING BALANCE]]),"")</f>
        <v/>
      </c>
      <c r="G292" s="101" t="str">
        <f>IF(tblLoan3[[#This Row],[PMT NO]]&lt;&gt;"",tblLoan3[[#This Row],[TOTAL PAYMENT]]-tblLoan3[[#This Row],[INTEREST]],"")</f>
        <v/>
      </c>
      <c r="H292" s="101" t="str">
        <f>IF(tblLoan3[[#This Row],[PMT NO]]&lt;&gt;"",tblLoan3[[#This Row],[BEGINNING BALANCE]]*(InterestRate/PaymentsPerYear),"")</f>
        <v/>
      </c>
      <c r="I292" s="101" t="str">
        <f>IF(tblLoan3[[#This Row],[PMT NO]]&lt;&gt;"",IF(tblLoan3[[#This Row],[SCHEDULED PAYMENT]]+tblLoan3[[#This Row],[EXTRA PAYMENT]]&lt;=tblLoan3[[#This Row],[BEGINNING BALANCE]],tblLoan3[[#This Row],[BEGINNING BALANCE]]-tblLoan3[[#This Row],[PRINCIPAL]],0),"")</f>
        <v/>
      </c>
      <c r="J292" s="101" t="str">
        <f>IF(tblLoan3[[#This Row],[PMT NO]]&lt;&gt;"",SUM(INDEX(tblLoan3[INTEREST],1,1):tblLoan3[[#This Row],[INTEREST]]),"")</f>
        <v/>
      </c>
    </row>
    <row r="293" spans="1:10" x14ac:dyDescent="0.2">
      <c r="A293" s="97" t="str">
        <f>IF(LoanIsGood,IF(ROW()-ROW(tblLoan3[[#Headers],[PMT NO]])&gt;ScheduledNumberOfPayments,"",ROW()-ROW(tblLoan3[[#Headers],[PMT NO]])),"")</f>
        <v/>
      </c>
      <c r="B293" s="98" t="str">
        <f>IF(tblLoan3[[#This Row],[PMT NO]]&lt;&gt;"",EOMONTH(LoanStartDate,ROW(tblLoan3[[#This Row],[PMT NO]])-ROW(tblLoan3[[#Headers],[PMT NO]])-2)+DAY(LoanStartDate),"")</f>
        <v/>
      </c>
      <c r="C293" s="101" t="str">
        <f>IF(tblLoan3[[#This Row],[PMT NO]]&lt;&gt;"",IF(ROW()-ROW(tblLoan3[[#Headers],[BEGINNING BALANCE]])=1,LoanAmount,INDEX(tblLoan3[ENDING BALANCE],ROW()-ROW(tblLoan3[[#Headers],[BEGINNING BALANCE]])-1)),"")</f>
        <v/>
      </c>
      <c r="D293" s="101" t="str">
        <f>IF(tblLoan3[[#This Row],[PMT NO]]&lt;&gt;"",ScheduledPayment,"")</f>
        <v/>
      </c>
      <c r="E29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93" s="101" t="str">
        <f>IF(tblLoan3[[#This Row],[PMT NO]]&lt;&gt;"",IF(tblLoan3[[#This Row],[SCHEDULED PAYMENT]]+tblLoan3[[#This Row],[EXTRA PAYMENT]]&lt;=tblLoan3[[#This Row],[BEGINNING BALANCE]],tblLoan3[[#This Row],[SCHEDULED PAYMENT]]+tblLoan3[[#This Row],[EXTRA PAYMENT]],tblLoan3[[#This Row],[BEGINNING BALANCE]]),"")</f>
        <v/>
      </c>
      <c r="G293" s="101" t="str">
        <f>IF(tblLoan3[[#This Row],[PMT NO]]&lt;&gt;"",tblLoan3[[#This Row],[TOTAL PAYMENT]]-tblLoan3[[#This Row],[INTEREST]],"")</f>
        <v/>
      </c>
      <c r="H293" s="101" t="str">
        <f>IF(tblLoan3[[#This Row],[PMT NO]]&lt;&gt;"",tblLoan3[[#This Row],[BEGINNING BALANCE]]*(InterestRate/PaymentsPerYear),"")</f>
        <v/>
      </c>
      <c r="I293" s="101" t="str">
        <f>IF(tblLoan3[[#This Row],[PMT NO]]&lt;&gt;"",IF(tblLoan3[[#This Row],[SCHEDULED PAYMENT]]+tblLoan3[[#This Row],[EXTRA PAYMENT]]&lt;=tblLoan3[[#This Row],[BEGINNING BALANCE]],tblLoan3[[#This Row],[BEGINNING BALANCE]]-tblLoan3[[#This Row],[PRINCIPAL]],0),"")</f>
        <v/>
      </c>
      <c r="J293" s="101" t="str">
        <f>IF(tblLoan3[[#This Row],[PMT NO]]&lt;&gt;"",SUM(INDEX(tblLoan3[INTEREST],1,1):tblLoan3[[#This Row],[INTEREST]]),"")</f>
        <v/>
      </c>
    </row>
    <row r="294" spans="1:10" x14ac:dyDescent="0.2">
      <c r="A294" s="97" t="str">
        <f>IF(LoanIsGood,IF(ROW()-ROW(tblLoan3[[#Headers],[PMT NO]])&gt;ScheduledNumberOfPayments,"",ROW()-ROW(tblLoan3[[#Headers],[PMT NO]])),"")</f>
        <v/>
      </c>
      <c r="B294" s="98" t="str">
        <f>IF(tblLoan3[[#This Row],[PMT NO]]&lt;&gt;"",EOMONTH(LoanStartDate,ROW(tblLoan3[[#This Row],[PMT NO]])-ROW(tblLoan3[[#Headers],[PMT NO]])-2)+DAY(LoanStartDate),"")</f>
        <v/>
      </c>
      <c r="C294" s="101" t="str">
        <f>IF(tblLoan3[[#This Row],[PMT NO]]&lt;&gt;"",IF(ROW()-ROW(tblLoan3[[#Headers],[BEGINNING BALANCE]])=1,LoanAmount,INDEX(tblLoan3[ENDING BALANCE],ROW()-ROW(tblLoan3[[#Headers],[BEGINNING BALANCE]])-1)),"")</f>
        <v/>
      </c>
      <c r="D294" s="101" t="str">
        <f>IF(tblLoan3[[#This Row],[PMT NO]]&lt;&gt;"",ScheduledPayment,"")</f>
        <v/>
      </c>
      <c r="E29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94" s="101" t="str">
        <f>IF(tblLoan3[[#This Row],[PMT NO]]&lt;&gt;"",IF(tblLoan3[[#This Row],[SCHEDULED PAYMENT]]+tblLoan3[[#This Row],[EXTRA PAYMENT]]&lt;=tblLoan3[[#This Row],[BEGINNING BALANCE]],tblLoan3[[#This Row],[SCHEDULED PAYMENT]]+tblLoan3[[#This Row],[EXTRA PAYMENT]],tblLoan3[[#This Row],[BEGINNING BALANCE]]),"")</f>
        <v/>
      </c>
      <c r="G294" s="101" t="str">
        <f>IF(tblLoan3[[#This Row],[PMT NO]]&lt;&gt;"",tblLoan3[[#This Row],[TOTAL PAYMENT]]-tblLoan3[[#This Row],[INTEREST]],"")</f>
        <v/>
      </c>
      <c r="H294" s="101" t="str">
        <f>IF(tblLoan3[[#This Row],[PMT NO]]&lt;&gt;"",tblLoan3[[#This Row],[BEGINNING BALANCE]]*(InterestRate/PaymentsPerYear),"")</f>
        <v/>
      </c>
      <c r="I294" s="101" t="str">
        <f>IF(tblLoan3[[#This Row],[PMT NO]]&lt;&gt;"",IF(tblLoan3[[#This Row],[SCHEDULED PAYMENT]]+tblLoan3[[#This Row],[EXTRA PAYMENT]]&lt;=tblLoan3[[#This Row],[BEGINNING BALANCE]],tblLoan3[[#This Row],[BEGINNING BALANCE]]-tblLoan3[[#This Row],[PRINCIPAL]],0),"")</f>
        <v/>
      </c>
      <c r="J294" s="101" t="str">
        <f>IF(tblLoan3[[#This Row],[PMT NO]]&lt;&gt;"",SUM(INDEX(tblLoan3[INTEREST],1,1):tblLoan3[[#This Row],[INTEREST]]),"")</f>
        <v/>
      </c>
    </row>
    <row r="295" spans="1:10" x14ac:dyDescent="0.2">
      <c r="A295" s="97" t="str">
        <f>IF(LoanIsGood,IF(ROW()-ROW(tblLoan3[[#Headers],[PMT NO]])&gt;ScheduledNumberOfPayments,"",ROW()-ROW(tblLoan3[[#Headers],[PMT NO]])),"")</f>
        <v/>
      </c>
      <c r="B295" s="98" t="str">
        <f>IF(tblLoan3[[#This Row],[PMT NO]]&lt;&gt;"",EOMONTH(LoanStartDate,ROW(tblLoan3[[#This Row],[PMT NO]])-ROW(tblLoan3[[#Headers],[PMT NO]])-2)+DAY(LoanStartDate),"")</f>
        <v/>
      </c>
      <c r="C295" s="101" t="str">
        <f>IF(tblLoan3[[#This Row],[PMT NO]]&lt;&gt;"",IF(ROW()-ROW(tblLoan3[[#Headers],[BEGINNING BALANCE]])=1,LoanAmount,INDEX(tblLoan3[ENDING BALANCE],ROW()-ROW(tblLoan3[[#Headers],[BEGINNING BALANCE]])-1)),"")</f>
        <v/>
      </c>
      <c r="D295" s="101" t="str">
        <f>IF(tblLoan3[[#This Row],[PMT NO]]&lt;&gt;"",ScheduledPayment,"")</f>
        <v/>
      </c>
      <c r="E29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95" s="101" t="str">
        <f>IF(tblLoan3[[#This Row],[PMT NO]]&lt;&gt;"",IF(tblLoan3[[#This Row],[SCHEDULED PAYMENT]]+tblLoan3[[#This Row],[EXTRA PAYMENT]]&lt;=tblLoan3[[#This Row],[BEGINNING BALANCE]],tblLoan3[[#This Row],[SCHEDULED PAYMENT]]+tblLoan3[[#This Row],[EXTRA PAYMENT]],tblLoan3[[#This Row],[BEGINNING BALANCE]]),"")</f>
        <v/>
      </c>
      <c r="G295" s="101" t="str">
        <f>IF(tblLoan3[[#This Row],[PMT NO]]&lt;&gt;"",tblLoan3[[#This Row],[TOTAL PAYMENT]]-tblLoan3[[#This Row],[INTEREST]],"")</f>
        <v/>
      </c>
      <c r="H295" s="101" t="str">
        <f>IF(tblLoan3[[#This Row],[PMT NO]]&lt;&gt;"",tblLoan3[[#This Row],[BEGINNING BALANCE]]*(InterestRate/PaymentsPerYear),"")</f>
        <v/>
      </c>
      <c r="I295" s="101" t="str">
        <f>IF(tblLoan3[[#This Row],[PMT NO]]&lt;&gt;"",IF(tblLoan3[[#This Row],[SCHEDULED PAYMENT]]+tblLoan3[[#This Row],[EXTRA PAYMENT]]&lt;=tblLoan3[[#This Row],[BEGINNING BALANCE]],tblLoan3[[#This Row],[BEGINNING BALANCE]]-tblLoan3[[#This Row],[PRINCIPAL]],0),"")</f>
        <v/>
      </c>
      <c r="J295" s="101" t="str">
        <f>IF(tblLoan3[[#This Row],[PMT NO]]&lt;&gt;"",SUM(INDEX(tblLoan3[INTEREST],1,1):tblLoan3[[#This Row],[INTEREST]]),"")</f>
        <v/>
      </c>
    </row>
    <row r="296" spans="1:10" x14ac:dyDescent="0.2">
      <c r="A296" s="97" t="str">
        <f>IF(LoanIsGood,IF(ROW()-ROW(tblLoan3[[#Headers],[PMT NO]])&gt;ScheduledNumberOfPayments,"",ROW()-ROW(tblLoan3[[#Headers],[PMT NO]])),"")</f>
        <v/>
      </c>
      <c r="B296" s="98" t="str">
        <f>IF(tblLoan3[[#This Row],[PMT NO]]&lt;&gt;"",EOMONTH(LoanStartDate,ROW(tblLoan3[[#This Row],[PMT NO]])-ROW(tblLoan3[[#Headers],[PMT NO]])-2)+DAY(LoanStartDate),"")</f>
        <v/>
      </c>
      <c r="C296" s="101" t="str">
        <f>IF(tblLoan3[[#This Row],[PMT NO]]&lt;&gt;"",IF(ROW()-ROW(tblLoan3[[#Headers],[BEGINNING BALANCE]])=1,LoanAmount,INDEX(tblLoan3[ENDING BALANCE],ROW()-ROW(tblLoan3[[#Headers],[BEGINNING BALANCE]])-1)),"")</f>
        <v/>
      </c>
      <c r="D296" s="101" t="str">
        <f>IF(tblLoan3[[#This Row],[PMT NO]]&lt;&gt;"",ScheduledPayment,"")</f>
        <v/>
      </c>
      <c r="E29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96" s="101" t="str">
        <f>IF(tblLoan3[[#This Row],[PMT NO]]&lt;&gt;"",IF(tblLoan3[[#This Row],[SCHEDULED PAYMENT]]+tblLoan3[[#This Row],[EXTRA PAYMENT]]&lt;=tblLoan3[[#This Row],[BEGINNING BALANCE]],tblLoan3[[#This Row],[SCHEDULED PAYMENT]]+tblLoan3[[#This Row],[EXTRA PAYMENT]],tblLoan3[[#This Row],[BEGINNING BALANCE]]),"")</f>
        <v/>
      </c>
      <c r="G296" s="101" t="str">
        <f>IF(tblLoan3[[#This Row],[PMT NO]]&lt;&gt;"",tblLoan3[[#This Row],[TOTAL PAYMENT]]-tblLoan3[[#This Row],[INTEREST]],"")</f>
        <v/>
      </c>
      <c r="H296" s="101" t="str">
        <f>IF(tblLoan3[[#This Row],[PMT NO]]&lt;&gt;"",tblLoan3[[#This Row],[BEGINNING BALANCE]]*(InterestRate/PaymentsPerYear),"")</f>
        <v/>
      </c>
      <c r="I296" s="101" t="str">
        <f>IF(tblLoan3[[#This Row],[PMT NO]]&lt;&gt;"",IF(tblLoan3[[#This Row],[SCHEDULED PAYMENT]]+tblLoan3[[#This Row],[EXTRA PAYMENT]]&lt;=tblLoan3[[#This Row],[BEGINNING BALANCE]],tblLoan3[[#This Row],[BEGINNING BALANCE]]-tblLoan3[[#This Row],[PRINCIPAL]],0),"")</f>
        <v/>
      </c>
      <c r="J296" s="101" t="str">
        <f>IF(tblLoan3[[#This Row],[PMT NO]]&lt;&gt;"",SUM(INDEX(tblLoan3[INTEREST],1,1):tblLoan3[[#This Row],[INTEREST]]),"")</f>
        <v/>
      </c>
    </row>
    <row r="297" spans="1:10" x14ac:dyDescent="0.2">
      <c r="A297" s="97" t="str">
        <f>IF(LoanIsGood,IF(ROW()-ROW(tblLoan3[[#Headers],[PMT NO]])&gt;ScheduledNumberOfPayments,"",ROW()-ROW(tblLoan3[[#Headers],[PMT NO]])),"")</f>
        <v/>
      </c>
      <c r="B297" s="98" t="str">
        <f>IF(tblLoan3[[#This Row],[PMT NO]]&lt;&gt;"",EOMONTH(LoanStartDate,ROW(tblLoan3[[#This Row],[PMT NO]])-ROW(tblLoan3[[#Headers],[PMT NO]])-2)+DAY(LoanStartDate),"")</f>
        <v/>
      </c>
      <c r="C297" s="101" t="str">
        <f>IF(tblLoan3[[#This Row],[PMT NO]]&lt;&gt;"",IF(ROW()-ROW(tblLoan3[[#Headers],[BEGINNING BALANCE]])=1,LoanAmount,INDEX(tblLoan3[ENDING BALANCE],ROW()-ROW(tblLoan3[[#Headers],[BEGINNING BALANCE]])-1)),"")</f>
        <v/>
      </c>
      <c r="D297" s="101" t="str">
        <f>IF(tblLoan3[[#This Row],[PMT NO]]&lt;&gt;"",ScheduledPayment,"")</f>
        <v/>
      </c>
      <c r="E29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97" s="101" t="str">
        <f>IF(tblLoan3[[#This Row],[PMT NO]]&lt;&gt;"",IF(tblLoan3[[#This Row],[SCHEDULED PAYMENT]]+tblLoan3[[#This Row],[EXTRA PAYMENT]]&lt;=tblLoan3[[#This Row],[BEGINNING BALANCE]],tblLoan3[[#This Row],[SCHEDULED PAYMENT]]+tblLoan3[[#This Row],[EXTRA PAYMENT]],tblLoan3[[#This Row],[BEGINNING BALANCE]]),"")</f>
        <v/>
      </c>
      <c r="G297" s="101" t="str">
        <f>IF(tblLoan3[[#This Row],[PMT NO]]&lt;&gt;"",tblLoan3[[#This Row],[TOTAL PAYMENT]]-tblLoan3[[#This Row],[INTEREST]],"")</f>
        <v/>
      </c>
      <c r="H297" s="101" t="str">
        <f>IF(tblLoan3[[#This Row],[PMT NO]]&lt;&gt;"",tblLoan3[[#This Row],[BEGINNING BALANCE]]*(InterestRate/PaymentsPerYear),"")</f>
        <v/>
      </c>
      <c r="I297" s="101" t="str">
        <f>IF(tblLoan3[[#This Row],[PMT NO]]&lt;&gt;"",IF(tblLoan3[[#This Row],[SCHEDULED PAYMENT]]+tblLoan3[[#This Row],[EXTRA PAYMENT]]&lt;=tblLoan3[[#This Row],[BEGINNING BALANCE]],tblLoan3[[#This Row],[BEGINNING BALANCE]]-tblLoan3[[#This Row],[PRINCIPAL]],0),"")</f>
        <v/>
      </c>
      <c r="J297" s="101" t="str">
        <f>IF(tblLoan3[[#This Row],[PMT NO]]&lt;&gt;"",SUM(INDEX(tblLoan3[INTEREST],1,1):tblLoan3[[#This Row],[INTEREST]]),"")</f>
        <v/>
      </c>
    </row>
    <row r="298" spans="1:10" x14ac:dyDescent="0.2">
      <c r="A298" s="97" t="str">
        <f>IF(LoanIsGood,IF(ROW()-ROW(tblLoan3[[#Headers],[PMT NO]])&gt;ScheduledNumberOfPayments,"",ROW()-ROW(tblLoan3[[#Headers],[PMT NO]])),"")</f>
        <v/>
      </c>
      <c r="B298" s="98" t="str">
        <f>IF(tblLoan3[[#This Row],[PMT NO]]&lt;&gt;"",EOMONTH(LoanStartDate,ROW(tblLoan3[[#This Row],[PMT NO]])-ROW(tblLoan3[[#Headers],[PMT NO]])-2)+DAY(LoanStartDate),"")</f>
        <v/>
      </c>
      <c r="C298" s="101" t="str">
        <f>IF(tblLoan3[[#This Row],[PMT NO]]&lt;&gt;"",IF(ROW()-ROW(tblLoan3[[#Headers],[BEGINNING BALANCE]])=1,LoanAmount,INDEX(tblLoan3[ENDING BALANCE],ROW()-ROW(tblLoan3[[#Headers],[BEGINNING BALANCE]])-1)),"")</f>
        <v/>
      </c>
      <c r="D298" s="101" t="str">
        <f>IF(tblLoan3[[#This Row],[PMT NO]]&lt;&gt;"",ScheduledPayment,"")</f>
        <v/>
      </c>
      <c r="E29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98" s="101" t="str">
        <f>IF(tblLoan3[[#This Row],[PMT NO]]&lt;&gt;"",IF(tblLoan3[[#This Row],[SCHEDULED PAYMENT]]+tblLoan3[[#This Row],[EXTRA PAYMENT]]&lt;=tblLoan3[[#This Row],[BEGINNING BALANCE]],tblLoan3[[#This Row],[SCHEDULED PAYMENT]]+tblLoan3[[#This Row],[EXTRA PAYMENT]],tblLoan3[[#This Row],[BEGINNING BALANCE]]),"")</f>
        <v/>
      </c>
      <c r="G298" s="101" t="str">
        <f>IF(tblLoan3[[#This Row],[PMT NO]]&lt;&gt;"",tblLoan3[[#This Row],[TOTAL PAYMENT]]-tblLoan3[[#This Row],[INTEREST]],"")</f>
        <v/>
      </c>
      <c r="H298" s="101" t="str">
        <f>IF(tblLoan3[[#This Row],[PMT NO]]&lt;&gt;"",tblLoan3[[#This Row],[BEGINNING BALANCE]]*(InterestRate/PaymentsPerYear),"")</f>
        <v/>
      </c>
      <c r="I298" s="101" t="str">
        <f>IF(tblLoan3[[#This Row],[PMT NO]]&lt;&gt;"",IF(tblLoan3[[#This Row],[SCHEDULED PAYMENT]]+tblLoan3[[#This Row],[EXTRA PAYMENT]]&lt;=tblLoan3[[#This Row],[BEGINNING BALANCE]],tblLoan3[[#This Row],[BEGINNING BALANCE]]-tblLoan3[[#This Row],[PRINCIPAL]],0),"")</f>
        <v/>
      </c>
      <c r="J298" s="101" t="str">
        <f>IF(tblLoan3[[#This Row],[PMT NO]]&lt;&gt;"",SUM(INDEX(tblLoan3[INTEREST],1,1):tblLoan3[[#This Row],[INTEREST]]),"")</f>
        <v/>
      </c>
    </row>
    <row r="299" spans="1:10" x14ac:dyDescent="0.2">
      <c r="A299" s="97" t="str">
        <f>IF(LoanIsGood,IF(ROW()-ROW(tblLoan3[[#Headers],[PMT NO]])&gt;ScheduledNumberOfPayments,"",ROW()-ROW(tblLoan3[[#Headers],[PMT NO]])),"")</f>
        <v/>
      </c>
      <c r="B299" s="98" t="str">
        <f>IF(tblLoan3[[#This Row],[PMT NO]]&lt;&gt;"",EOMONTH(LoanStartDate,ROW(tblLoan3[[#This Row],[PMT NO]])-ROW(tblLoan3[[#Headers],[PMT NO]])-2)+DAY(LoanStartDate),"")</f>
        <v/>
      </c>
      <c r="C299" s="101" t="str">
        <f>IF(tblLoan3[[#This Row],[PMT NO]]&lt;&gt;"",IF(ROW()-ROW(tblLoan3[[#Headers],[BEGINNING BALANCE]])=1,LoanAmount,INDEX(tblLoan3[ENDING BALANCE],ROW()-ROW(tblLoan3[[#Headers],[BEGINNING BALANCE]])-1)),"")</f>
        <v/>
      </c>
      <c r="D299" s="101" t="str">
        <f>IF(tblLoan3[[#This Row],[PMT NO]]&lt;&gt;"",ScheduledPayment,"")</f>
        <v/>
      </c>
      <c r="E29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299" s="101" t="str">
        <f>IF(tblLoan3[[#This Row],[PMT NO]]&lt;&gt;"",IF(tblLoan3[[#This Row],[SCHEDULED PAYMENT]]+tblLoan3[[#This Row],[EXTRA PAYMENT]]&lt;=tblLoan3[[#This Row],[BEGINNING BALANCE]],tblLoan3[[#This Row],[SCHEDULED PAYMENT]]+tblLoan3[[#This Row],[EXTRA PAYMENT]],tblLoan3[[#This Row],[BEGINNING BALANCE]]),"")</f>
        <v/>
      </c>
      <c r="G299" s="101" t="str">
        <f>IF(tblLoan3[[#This Row],[PMT NO]]&lt;&gt;"",tblLoan3[[#This Row],[TOTAL PAYMENT]]-tblLoan3[[#This Row],[INTEREST]],"")</f>
        <v/>
      </c>
      <c r="H299" s="101" t="str">
        <f>IF(tblLoan3[[#This Row],[PMT NO]]&lt;&gt;"",tblLoan3[[#This Row],[BEGINNING BALANCE]]*(InterestRate/PaymentsPerYear),"")</f>
        <v/>
      </c>
      <c r="I299" s="101" t="str">
        <f>IF(tblLoan3[[#This Row],[PMT NO]]&lt;&gt;"",IF(tblLoan3[[#This Row],[SCHEDULED PAYMENT]]+tblLoan3[[#This Row],[EXTRA PAYMENT]]&lt;=tblLoan3[[#This Row],[BEGINNING BALANCE]],tblLoan3[[#This Row],[BEGINNING BALANCE]]-tblLoan3[[#This Row],[PRINCIPAL]],0),"")</f>
        <v/>
      </c>
      <c r="J299" s="101" t="str">
        <f>IF(tblLoan3[[#This Row],[PMT NO]]&lt;&gt;"",SUM(INDEX(tblLoan3[INTEREST],1,1):tblLoan3[[#This Row],[INTEREST]]),"")</f>
        <v/>
      </c>
    </row>
    <row r="300" spans="1:10" x14ac:dyDescent="0.2">
      <c r="A300" s="97" t="str">
        <f>IF(LoanIsGood,IF(ROW()-ROW(tblLoan3[[#Headers],[PMT NO]])&gt;ScheduledNumberOfPayments,"",ROW()-ROW(tblLoan3[[#Headers],[PMT NO]])),"")</f>
        <v/>
      </c>
      <c r="B300" s="98" t="str">
        <f>IF(tblLoan3[[#This Row],[PMT NO]]&lt;&gt;"",EOMONTH(LoanStartDate,ROW(tblLoan3[[#This Row],[PMT NO]])-ROW(tblLoan3[[#Headers],[PMT NO]])-2)+DAY(LoanStartDate),"")</f>
        <v/>
      </c>
      <c r="C300" s="101" t="str">
        <f>IF(tblLoan3[[#This Row],[PMT NO]]&lt;&gt;"",IF(ROW()-ROW(tblLoan3[[#Headers],[BEGINNING BALANCE]])=1,LoanAmount,INDEX(tblLoan3[ENDING BALANCE],ROW()-ROW(tblLoan3[[#Headers],[BEGINNING BALANCE]])-1)),"")</f>
        <v/>
      </c>
      <c r="D300" s="101" t="str">
        <f>IF(tblLoan3[[#This Row],[PMT NO]]&lt;&gt;"",ScheduledPayment,"")</f>
        <v/>
      </c>
      <c r="E30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00" s="101" t="str">
        <f>IF(tblLoan3[[#This Row],[PMT NO]]&lt;&gt;"",IF(tblLoan3[[#This Row],[SCHEDULED PAYMENT]]+tblLoan3[[#This Row],[EXTRA PAYMENT]]&lt;=tblLoan3[[#This Row],[BEGINNING BALANCE]],tblLoan3[[#This Row],[SCHEDULED PAYMENT]]+tblLoan3[[#This Row],[EXTRA PAYMENT]],tblLoan3[[#This Row],[BEGINNING BALANCE]]),"")</f>
        <v/>
      </c>
      <c r="G300" s="101" t="str">
        <f>IF(tblLoan3[[#This Row],[PMT NO]]&lt;&gt;"",tblLoan3[[#This Row],[TOTAL PAYMENT]]-tblLoan3[[#This Row],[INTEREST]],"")</f>
        <v/>
      </c>
      <c r="H300" s="101" t="str">
        <f>IF(tblLoan3[[#This Row],[PMT NO]]&lt;&gt;"",tblLoan3[[#This Row],[BEGINNING BALANCE]]*(InterestRate/PaymentsPerYear),"")</f>
        <v/>
      </c>
      <c r="I300" s="101" t="str">
        <f>IF(tblLoan3[[#This Row],[PMT NO]]&lt;&gt;"",IF(tblLoan3[[#This Row],[SCHEDULED PAYMENT]]+tblLoan3[[#This Row],[EXTRA PAYMENT]]&lt;=tblLoan3[[#This Row],[BEGINNING BALANCE]],tblLoan3[[#This Row],[BEGINNING BALANCE]]-tblLoan3[[#This Row],[PRINCIPAL]],0),"")</f>
        <v/>
      </c>
      <c r="J300" s="101" t="str">
        <f>IF(tblLoan3[[#This Row],[PMT NO]]&lt;&gt;"",SUM(INDEX(tblLoan3[INTEREST],1,1):tblLoan3[[#This Row],[INTEREST]]),"")</f>
        <v/>
      </c>
    </row>
    <row r="301" spans="1:10" x14ac:dyDescent="0.2">
      <c r="A301" s="97" t="str">
        <f>IF(LoanIsGood,IF(ROW()-ROW(tblLoan3[[#Headers],[PMT NO]])&gt;ScheduledNumberOfPayments,"",ROW()-ROW(tblLoan3[[#Headers],[PMT NO]])),"")</f>
        <v/>
      </c>
      <c r="B301" s="98" t="str">
        <f>IF(tblLoan3[[#This Row],[PMT NO]]&lt;&gt;"",EOMONTH(LoanStartDate,ROW(tblLoan3[[#This Row],[PMT NO]])-ROW(tblLoan3[[#Headers],[PMT NO]])-2)+DAY(LoanStartDate),"")</f>
        <v/>
      </c>
      <c r="C301" s="101" t="str">
        <f>IF(tblLoan3[[#This Row],[PMT NO]]&lt;&gt;"",IF(ROW()-ROW(tblLoan3[[#Headers],[BEGINNING BALANCE]])=1,LoanAmount,INDEX(tblLoan3[ENDING BALANCE],ROW()-ROW(tblLoan3[[#Headers],[BEGINNING BALANCE]])-1)),"")</f>
        <v/>
      </c>
      <c r="D301" s="101" t="str">
        <f>IF(tblLoan3[[#This Row],[PMT NO]]&lt;&gt;"",ScheduledPayment,"")</f>
        <v/>
      </c>
      <c r="E30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01" s="101" t="str">
        <f>IF(tblLoan3[[#This Row],[PMT NO]]&lt;&gt;"",IF(tblLoan3[[#This Row],[SCHEDULED PAYMENT]]+tblLoan3[[#This Row],[EXTRA PAYMENT]]&lt;=tblLoan3[[#This Row],[BEGINNING BALANCE]],tblLoan3[[#This Row],[SCHEDULED PAYMENT]]+tblLoan3[[#This Row],[EXTRA PAYMENT]],tblLoan3[[#This Row],[BEGINNING BALANCE]]),"")</f>
        <v/>
      </c>
      <c r="G301" s="101" t="str">
        <f>IF(tblLoan3[[#This Row],[PMT NO]]&lt;&gt;"",tblLoan3[[#This Row],[TOTAL PAYMENT]]-tblLoan3[[#This Row],[INTEREST]],"")</f>
        <v/>
      </c>
      <c r="H301" s="101" t="str">
        <f>IF(tblLoan3[[#This Row],[PMT NO]]&lt;&gt;"",tblLoan3[[#This Row],[BEGINNING BALANCE]]*(InterestRate/PaymentsPerYear),"")</f>
        <v/>
      </c>
      <c r="I301" s="101" t="str">
        <f>IF(tblLoan3[[#This Row],[PMT NO]]&lt;&gt;"",IF(tblLoan3[[#This Row],[SCHEDULED PAYMENT]]+tblLoan3[[#This Row],[EXTRA PAYMENT]]&lt;=tblLoan3[[#This Row],[BEGINNING BALANCE]],tblLoan3[[#This Row],[BEGINNING BALANCE]]-tblLoan3[[#This Row],[PRINCIPAL]],0),"")</f>
        <v/>
      </c>
      <c r="J301" s="101" t="str">
        <f>IF(tblLoan3[[#This Row],[PMT NO]]&lt;&gt;"",SUM(INDEX(tblLoan3[INTEREST],1,1):tblLoan3[[#This Row],[INTEREST]]),"")</f>
        <v/>
      </c>
    </row>
    <row r="302" spans="1:10" x14ac:dyDescent="0.2">
      <c r="A302" s="97" t="str">
        <f>IF(LoanIsGood,IF(ROW()-ROW(tblLoan3[[#Headers],[PMT NO]])&gt;ScheduledNumberOfPayments,"",ROW()-ROW(tblLoan3[[#Headers],[PMT NO]])),"")</f>
        <v/>
      </c>
      <c r="B302" s="98" t="str">
        <f>IF(tblLoan3[[#This Row],[PMT NO]]&lt;&gt;"",EOMONTH(LoanStartDate,ROW(tblLoan3[[#This Row],[PMT NO]])-ROW(tblLoan3[[#Headers],[PMT NO]])-2)+DAY(LoanStartDate),"")</f>
        <v/>
      </c>
      <c r="C302" s="101" t="str">
        <f>IF(tblLoan3[[#This Row],[PMT NO]]&lt;&gt;"",IF(ROW()-ROW(tblLoan3[[#Headers],[BEGINNING BALANCE]])=1,LoanAmount,INDEX(tblLoan3[ENDING BALANCE],ROW()-ROW(tblLoan3[[#Headers],[BEGINNING BALANCE]])-1)),"")</f>
        <v/>
      </c>
      <c r="D302" s="101" t="str">
        <f>IF(tblLoan3[[#This Row],[PMT NO]]&lt;&gt;"",ScheduledPayment,"")</f>
        <v/>
      </c>
      <c r="E30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02" s="101" t="str">
        <f>IF(tblLoan3[[#This Row],[PMT NO]]&lt;&gt;"",IF(tblLoan3[[#This Row],[SCHEDULED PAYMENT]]+tblLoan3[[#This Row],[EXTRA PAYMENT]]&lt;=tblLoan3[[#This Row],[BEGINNING BALANCE]],tblLoan3[[#This Row],[SCHEDULED PAYMENT]]+tblLoan3[[#This Row],[EXTRA PAYMENT]],tblLoan3[[#This Row],[BEGINNING BALANCE]]),"")</f>
        <v/>
      </c>
      <c r="G302" s="101" t="str">
        <f>IF(tblLoan3[[#This Row],[PMT NO]]&lt;&gt;"",tblLoan3[[#This Row],[TOTAL PAYMENT]]-tblLoan3[[#This Row],[INTEREST]],"")</f>
        <v/>
      </c>
      <c r="H302" s="101" t="str">
        <f>IF(tblLoan3[[#This Row],[PMT NO]]&lt;&gt;"",tblLoan3[[#This Row],[BEGINNING BALANCE]]*(InterestRate/PaymentsPerYear),"")</f>
        <v/>
      </c>
      <c r="I302" s="101" t="str">
        <f>IF(tblLoan3[[#This Row],[PMT NO]]&lt;&gt;"",IF(tblLoan3[[#This Row],[SCHEDULED PAYMENT]]+tblLoan3[[#This Row],[EXTRA PAYMENT]]&lt;=tblLoan3[[#This Row],[BEGINNING BALANCE]],tblLoan3[[#This Row],[BEGINNING BALANCE]]-tblLoan3[[#This Row],[PRINCIPAL]],0),"")</f>
        <v/>
      </c>
      <c r="J302" s="101" t="str">
        <f>IF(tblLoan3[[#This Row],[PMT NO]]&lt;&gt;"",SUM(INDEX(tblLoan3[INTEREST],1,1):tblLoan3[[#This Row],[INTEREST]]),"")</f>
        <v/>
      </c>
    </row>
    <row r="303" spans="1:10" x14ac:dyDescent="0.2">
      <c r="A303" s="97" t="str">
        <f>IF(LoanIsGood,IF(ROW()-ROW(tblLoan3[[#Headers],[PMT NO]])&gt;ScheduledNumberOfPayments,"",ROW()-ROW(tblLoan3[[#Headers],[PMT NO]])),"")</f>
        <v/>
      </c>
      <c r="B303" s="98" t="str">
        <f>IF(tblLoan3[[#This Row],[PMT NO]]&lt;&gt;"",EOMONTH(LoanStartDate,ROW(tblLoan3[[#This Row],[PMT NO]])-ROW(tblLoan3[[#Headers],[PMT NO]])-2)+DAY(LoanStartDate),"")</f>
        <v/>
      </c>
      <c r="C303" s="101" t="str">
        <f>IF(tblLoan3[[#This Row],[PMT NO]]&lt;&gt;"",IF(ROW()-ROW(tblLoan3[[#Headers],[BEGINNING BALANCE]])=1,LoanAmount,INDEX(tblLoan3[ENDING BALANCE],ROW()-ROW(tblLoan3[[#Headers],[BEGINNING BALANCE]])-1)),"")</f>
        <v/>
      </c>
      <c r="D303" s="101" t="str">
        <f>IF(tblLoan3[[#This Row],[PMT NO]]&lt;&gt;"",ScheduledPayment,"")</f>
        <v/>
      </c>
      <c r="E30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03" s="101" t="str">
        <f>IF(tblLoan3[[#This Row],[PMT NO]]&lt;&gt;"",IF(tblLoan3[[#This Row],[SCHEDULED PAYMENT]]+tblLoan3[[#This Row],[EXTRA PAYMENT]]&lt;=tblLoan3[[#This Row],[BEGINNING BALANCE]],tblLoan3[[#This Row],[SCHEDULED PAYMENT]]+tblLoan3[[#This Row],[EXTRA PAYMENT]],tblLoan3[[#This Row],[BEGINNING BALANCE]]),"")</f>
        <v/>
      </c>
      <c r="G303" s="101" t="str">
        <f>IF(tblLoan3[[#This Row],[PMT NO]]&lt;&gt;"",tblLoan3[[#This Row],[TOTAL PAYMENT]]-tblLoan3[[#This Row],[INTEREST]],"")</f>
        <v/>
      </c>
      <c r="H303" s="101" t="str">
        <f>IF(tblLoan3[[#This Row],[PMT NO]]&lt;&gt;"",tblLoan3[[#This Row],[BEGINNING BALANCE]]*(InterestRate/PaymentsPerYear),"")</f>
        <v/>
      </c>
      <c r="I303" s="101" t="str">
        <f>IF(tblLoan3[[#This Row],[PMT NO]]&lt;&gt;"",IF(tblLoan3[[#This Row],[SCHEDULED PAYMENT]]+tblLoan3[[#This Row],[EXTRA PAYMENT]]&lt;=tblLoan3[[#This Row],[BEGINNING BALANCE]],tblLoan3[[#This Row],[BEGINNING BALANCE]]-tblLoan3[[#This Row],[PRINCIPAL]],0),"")</f>
        <v/>
      </c>
      <c r="J303" s="101" t="str">
        <f>IF(tblLoan3[[#This Row],[PMT NO]]&lt;&gt;"",SUM(INDEX(tblLoan3[INTEREST],1,1):tblLoan3[[#This Row],[INTEREST]]),"")</f>
        <v/>
      </c>
    </row>
    <row r="304" spans="1:10" x14ac:dyDescent="0.2">
      <c r="A304" s="97" t="str">
        <f>IF(LoanIsGood,IF(ROW()-ROW(tblLoan3[[#Headers],[PMT NO]])&gt;ScheduledNumberOfPayments,"",ROW()-ROW(tblLoan3[[#Headers],[PMT NO]])),"")</f>
        <v/>
      </c>
      <c r="B304" s="98" t="str">
        <f>IF(tblLoan3[[#This Row],[PMT NO]]&lt;&gt;"",EOMONTH(LoanStartDate,ROW(tblLoan3[[#This Row],[PMT NO]])-ROW(tblLoan3[[#Headers],[PMT NO]])-2)+DAY(LoanStartDate),"")</f>
        <v/>
      </c>
      <c r="C304" s="101" t="str">
        <f>IF(tblLoan3[[#This Row],[PMT NO]]&lt;&gt;"",IF(ROW()-ROW(tblLoan3[[#Headers],[BEGINNING BALANCE]])=1,LoanAmount,INDEX(tblLoan3[ENDING BALANCE],ROW()-ROW(tblLoan3[[#Headers],[BEGINNING BALANCE]])-1)),"")</f>
        <v/>
      </c>
      <c r="D304" s="101" t="str">
        <f>IF(tblLoan3[[#This Row],[PMT NO]]&lt;&gt;"",ScheduledPayment,"")</f>
        <v/>
      </c>
      <c r="E30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04" s="101" t="str">
        <f>IF(tblLoan3[[#This Row],[PMT NO]]&lt;&gt;"",IF(tblLoan3[[#This Row],[SCHEDULED PAYMENT]]+tblLoan3[[#This Row],[EXTRA PAYMENT]]&lt;=tblLoan3[[#This Row],[BEGINNING BALANCE]],tblLoan3[[#This Row],[SCHEDULED PAYMENT]]+tblLoan3[[#This Row],[EXTRA PAYMENT]],tblLoan3[[#This Row],[BEGINNING BALANCE]]),"")</f>
        <v/>
      </c>
      <c r="G304" s="101" t="str">
        <f>IF(tblLoan3[[#This Row],[PMT NO]]&lt;&gt;"",tblLoan3[[#This Row],[TOTAL PAYMENT]]-tblLoan3[[#This Row],[INTEREST]],"")</f>
        <v/>
      </c>
      <c r="H304" s="101" t="str">
        <f>IF(tblLoan3[[#This Row],[PMT NO]]&lt;&gt;"",tblLoan3[[#This Row],[BEGINNING BALANCE]]*(InterestRate/PaymentsPerYear),"")</f>
        <v/>
      </c>
      <c r="I304" s="101" t="str">
        <f>IF(tblLoan3[[#This Row],[PMT NO]]&lt;&gt;"",IF(tblLoan3[[#This Row],[SCHEDULED PAYMENT]]+tblLoan3[[#This Row],[EXTRA PAYMENT]]&lt;=tblLoan3[[#This Row],[BEGINNING BALANCE]],tblLoan3[[#This Row],[BEGINNING BALANCE]]-tblLoan3[[#This Row],[PRINCIPAL]],0),"")</f>
        <v/>
      </c>
      <c r="J304" s="101" t="str">
        <f>IF(tblLoan3[[#This Row],[PMT NO]]&lt;&gt;"",SUM(INDEX(tblLoan3[INTEREST],1,1):tblLoan3[[#This Row],[INTEREST]]),"")</f>
        <v/>
      </c>
    </row>
    <row r="305" spans="1:10" x14ac:dyDescent="0.2">
      <c r="A305" s="97" t="str">
        <f>IF(LoanIsGood,IF(ROW()-ROW(tblLoan3[[#Headers],[PMT NO]])&gt;ScheduledNumberOfPayments,"",ROW()-ROW(tblLoan3[[#Headers],[PMT NO]])),"")</f>
        <v/>
      </c>
      <c r="B305" s="98" t="str">
        <f>IF(tblLoan3[[#This Row],[PMT NO]]&lt;&gt;"",EOMONTH(LoanStartDate,ROW(tblLoan3[[#This Row],[PMT NO]])-ROW(tblLoan3[[#Headers],[PMT NO]])-2)+DAY(LoanStartDate),"")</f>
        <v/>
      </c>
      <c r="C305" s="101" t="str">
        <f>IF(tblLoan3[[#This Row],[PMT NO]]&lt;&gt;"",IF(ROW()-ROW(tblLoan3[[#Headers],[BEGINNING BALANCE]])=1,LoanAmount,INDEX(tblLoan3[ENDING BALANCE],ROW()-ROW(tblLoan3[[#Headers],[BEGINNING BALANCE]])-1)),"")</f>
        <v/>
      </c>
      <c r="D305" s="101" t="str">
        <f>IF(tblLoan3[[#This Row],[PMT NO]]&lt;&gt;"",ScheduledPayment,"")</f>
        <v/>
      </c>
      <c r="E30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05" s="101" t="str">
        <f>IF(tblLoan3[[#This Row],[PMT NO]]&lt;&gt;"",IF(tblLoan3[[#This Row],[SCHEDULED PAYMENT]]+tblLoan3[[#This Row],[EXTRA PAYMENT]]&lt;=tblLoan3[[#This Row],[BEGINNING BALANCE]],tblLoan3[[#This Row],[SCHEDULED PAYMENT]]+tblLoan3[[#This Row],[EXTRA PAYMENT]],tblLoan3[[#This Row],[BEGINNING BALANCE]]),"")</f>
        <v/>
      </c>
      <c r="G305" s="101" t="str">
        <f>IF(tblLoan3[[#This Row],[PMT NO]]&lt;&gt;"",tblLoan3[[#This Row],[TOTAL PAYMENT]]-tblLoan3[[#This Row],[INTEREST]],"")</f>
        <v/>
      </c>
      <c r="H305" s="101" t="str">
        <f>IF(tblLoan3[[#This Row],[PMT NO]]&lt;&gt;"",tblLoan3[[#This Row],[BEGINNING BALANCE]]*(InterestRate/PaymentsPerYear),"")</f>
        <v/>
      </c>
      <c r="I305" s="101" t="str">
        <f>IF(tblLoan3[[#This Row],[PMT NO]]&lt;&gt;"",IF(tblLoan3[[#This Row],[SCHEDULED PAYMENT]]+tblLoan3[[#This Row],[EXTRA PAYMENT]]&lt;=tblLoan3[[#This Row],[BEGINNING BALANCE]],tblLoan3[[#This Row],[BEGINNING BALANCE]]-tblLoan3[[#This Row],[PRINCIPAL]],0),"")</f>
        <v/>
      </c>
      <c r="J305" s="101" t="str">
        <f>IF(tblLoan3[[#This Row],[PMT NO]]&lt;&gt;"",SUM(INDEX(tblLoan3[INTEREST],1,1):tblLoan3[[#This Row],[INTEREST]]),"")</f>
        <v/>
      </c>
    </row>
    <row r="306" spans="1:10" x14ac:dyDescent="0.2">
      <c r="A306" s="97" t="str">
        <f>IF(LoanIsGood,IF(ROW()-ROW(tblLoan3[[#Headers],[PMT NO]])&gt;ScheduledNumberOfPayments,"",ROW()-ROW(tblLoan3[[#Headers],[PMT NO]])),"")</f>
        <v/>
      </c>
      <c r="B306" s="98" t="str">
        <f>IF(tblLoan3[[#This Row],[PMT NO]]&lt;&gt;"",EOMONTH(LoanStartDate,ROW(tblLoan3[[#This Row],[PMT NO]])-ROW(tblLoan3[[#Headers],[PMT NO]])-2)+DAY(LoanStartDate),"")</f>
        <v/>
      </c>
      <c r="C306" s="101" t="str">
        <f>IF(tblLoan3[[#This Row],[PMT NO]]&lt;&gt;"",IF(ROW()-ROW(tblLoan3[[#Headers],[BEGINNING BALANCE]])=1,LoanAmount,INDEX(tblLoan3[ENDING BALANCE],ROW()-ROW(tblLoan3[[#Headers],[BEGINNING BALANCE]])-1)),"")</f>
        <v/>
      </c>
      <c r="D306" s="101" t="str">
        <f>IF(tblLoan3[[#This Row],[PMT NO]]&lt;&gt;"",ScheduledPayment,"")</f>
        <v/>
      </c>
      <c r="E30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06" s="101" t="str">
        <f>IF(tblLoan3[[#This Row],[PMT NO]]&lt;&gt;"",IF(tblLoan3[[#This Row],[SCHEDULED PAYMENT]]+tblLoan3[[#This Row],[EXTRA PAYMENT]]&lt;=tblLoan3[[#This Row],[BEGINNING BALANCE]],tblLoan3[[#This Row],[SCHEDULED PAYMENT]]+tblLoan3[[#This Row],[EXTRA PAYMENT]],tblLoan3[[#This Row],[BEGINNING BALANCE]]),"")</f>
        <v/>
      </c>
      <c r="G306" s="101" t="str">
        <f>IF(tblLoan3[[#This Row],[PMT NO]]&lt;&gt;"",tblLoan3[[#This Row],[TOTAL PAYMENT]]-tblLoan3[[#This Row],[INTEREST]],"")</f>
        <v/>
      </c>
      <c r="H306" s="101" t="str">
        <f>IF(tblLoan3[[#This Row],[PMT NO]]&lt;&gt;"",tblLoan3[[#This Row],[BEGINNING BALANCE]]*(InterestRate/PaymentsPerYear),"")</f>
        <v/>
      </c>
      <c r="I306" s="101" t="str">
        <f>IF(tblLoan3[[#This Row],[PMT NO]]&lt;&gt;"",IF(tblLoan3[[#This Row],[SCHEDULED PAYMENT]]+tblLoan3[[#This Row],[EXTRA PAYMENT]]&lt;=tblLoan3[[#This Row],[BEGINNING BALANCE]],tblLoan3[[#This Row],[BEGINNING BALANCE]]-tblLoan3[[#This Row],[PRINCIPAL]],0),"")</f>
        <v/>
      </c>
      <c r="J306" s="101" t="str">
        <f>IF(tblLoan3[[#This Row],[PMT NO]]&lt;&gt;"",SUM(INDEX(tblLoan3[INTEREST],1,1):tblLoan3[[#This Row],[INTEREST]]),"")</f>
        <v/>
      </c>
    </row>
    <row r="307" spans="1:10" x14ac:dyDescent="0.2">
      <c r="A307" s="97" t="str">
        <f>IF(LoanIsGood,IF(ROW()-ROW(tblLoan3[[#Headers],[PMT NO]])&gt;ScheduledNumberOfPayments,"",ROW()-ROW(tblLoan3[[#Headers],[PMT NO]])),"")</f>
        <v/>
      </c>
      <c r="B307" s="98" t="str">
        <f>IF(tblLoan3[[#This Row],[PMT NO]]&lt;&gt;"",EOMONTH(LoanStartDate,ROW(tblLoan3[[#This Row],[PMT NO]])-ROW(tblLoan3[[#Headers],[PMT NO]])-2)+DAY(LoanStartDate),"")</f>
        <v/>
      </c>
      <c r="C307" s="101" t="str">
        <f>IF(tblLoan3[[#This Row],[PMT NO]]&lt;&gt;"",IF(ROW()-ROW(tblLoan3[[#Headers],[BEGINNING BALANCE]])=1,LoanAmount,INDEX(tblLoan3[ENDING BALANCE],ROW()-ROW(tblLoan3[[#Headers],[BEGINNING BALANCE]])-1)),"")</f>
        <v/>
      </c>
      <c r="D307" s="101" t="str">
        <f>IF(tblLoan3[[#This Row],[PMT NO]]&lt;&gt;"",ScheduledPayment,"")</f>
        <v/>
      </c>
      <c r="E30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07" s="101" t="str">
        <f>IF(tblLoan3[[#This Row],[PMT NO]]&lt;&gt;"",IF(tblLoan3[[#This Row],[SCHEDULED PAYMENT]]+tblLoan3[[#This Row],[EXTRA PAYMENT]]&lt;=tblLoan3[[#This Row],[BEGINNING BALANCE]],tblLoan3[[#This Row],[SCHEDULED PAYMENT]]+tblLoan3[[#This Row],[EXTRA PAYMENT]],tblLoan3[[#This Row],[BEGINNING BALANCE]]),"")</f>
        <v/>
      </c>
      <c r="G307" s="101" t="str">
        <f>IF(tblLoan3[[#This Row],[PMT NO]]&lt;&gt;"",tblLoan3[[#This Row],[TOTAL PAYMENT]]-tblLoan3[[#This Row],[INTEREST]],"")</f>
        <v/>
      </c>
      <c r="H307" s="101" t="str">
        <f>IF(tblLoan3[[#This Row],[PMT NO]]&lt;&gt;"",tblLoan3[[#This Row],[BEGINNING BALANCE]]*(InterestRate/PaymentsPerYear),"")</f>
        <v/>
      </c>
      <c r="I307" s="101" t="str">
        <f>IF(tblLoan3[[#This Row],[PMT NO]]&lt;&gt;"",IF(tblLoan3[[#This Row],[SCHEDULED PAYMENT]]+tblLoan3[[#This Row],[EXTRA PAYMENT]]&lt;=tblLoan3[[#This Row],[BEGINNING BALANCE]],tblLoan3[[#This Row],[BEGINNING BALANCE]]-tblLoan3[[#This Row],[PRINCIPAL]],0),"")</f>
        <v/>
      </c>
      <c r="J307" s="101" t="str">
        <f>IF(tblLoan3[[#This Row],[PMT NO]]&lt;&gt;"",SUM(INDEX(tblLoan3[INTEREST],1,1):tblLoan3[[#This Row],[INTEREST]]),"")</f>
        <v/>
      </c>
    </row>
    <row r="308" spans="1:10" x14ac:dyDescent="0.2">
      <c r="A308" s="97" t="str">
        <f>IF(LoanIsGood,IF(ROW()-ROW(tblLoan3[[#Headers],[PMT NO]])&gt;ScheduledNumberOfPayments,"",ROW()-ROW(tblLoan3[[#Headers],[PMT NO]])),"")</f>
        <v/>
      </c>
      <c r="B308" s="98" t="str">
        <f>IF(tblLoan3[[#This Row],[PMT NO]]&lt;&gt;"",EOMONTH(LoanStartDate,ROW(tblLoan3[[#This Row],[PMT NO]])-ROW(tblLoan3[[#Headers],[PMT NO]])-2)+DAY(LoanStartDate),"")</f>
        <v/>
      </c>
      <c r="C308" s="101" t="str">
        <f>IF(tblLoan3[[#This Row],[PMT NO]]&lt;&gt;"",IF(ROW()-ROW(tblLoan3[[#Headers],[BEGINNING BALANCE]])=1,LoanAmount,INDEX(tblLoan3[ENDING BALANCE],ROW()-ROW(tblLoan3[[#Headers],[BEGINNING BALANCE]])-1)),"")</f>
        <v/>
      </c>
      <c r="D308" s="101" t="str">
        <f>IF(tblLoan3[[#This Row],[PMT NO]]&lt;&gt;"",ScheduledPayment,"")</f>
        <v/>
      </c>
      <c r="E30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08" s="101" t="str">
        <f>IF(tblLoan3[[#This Row],[PMT NO]]&lt;&gt;"",IF(tblLoan3[[#This Row],[SCHEDULED PAYMENT]]+tblLoan3[[#This Row],[EXTRA PAYMENT]]&lt;=tblLoan3[[#This Row],[BEGINNING BALANCE]],tblLoan3[[#This Row],[SCHEDULED PAYMENT]]+tblLoan3[[#This Row],[EXTRA PAYMENT]],tblLoan3[[#This Row],[BEGINNING BALANCE]]),"")</f>
        <v/>
      </c>
      <c r="G308" s="101" t="str">
        <f>IF(tblLoan3[[#This Row],[PMT NO]]&lt;&gt;"",tblLoan3[[#This Row],[TOTAL PAYMENT]]-tblLoan3[[#This Row],[INTEREST]],"")</f>
        <v/>
      </c>
      <c r="H308" s="101" t="str">
        <f>IF(tblLoan3[[#This Row],[PMT NO]]&lt;&gt;"",tblLoan3[[#This Row],[BEGINNING BALANCE]]*(InterestRate/PaymentsPerYear),"")</f>
        <v/>
      </c>
      <c r="I308" s="101" t="str">
        <f>IF(tblLoan3[[#This Row],[PMT NO]]&lt;&gt;"",IF(tblLoan3[[#This Row],[SCHEDULED PAYMENT]]+tblLoan3[[#This Row],[EXTRA PAYMENT]]&lt;=tblLoan3[[#This Row],[BEGINNING BALANCE]],tblLoan3[[#This Row],[BEGINNING BALANCE]]-tblLoan3[[#This Row],[PRINCIPAL]],0),"")</f>
        <v/>
      </c>
      <c r="J308" s="101" t="str">
        <f>IF(tblLoan3[[#This Row],[PMT NO]]&lt;&gt;"",SUM(INDEX(tblLoan3[INTEREST],1,1):tblLoan3[[#This Row],[INTEREST]]),"")</f>
        <v/>
      </c>
    </row>
    <row r="309" spans="1:10" x14ac:dyDescent="0.2">
      <c r="A309" s="97" t="str">
        <f>IF(LoanIsGood,IF(ROW()-ROW(tblLoan3[[#Headers],[PMT NO]])&gt;ScheduledNumberOfPayments,"",ROW()-ROW(tblLoan3[[#Headers],[PMT NO]])),"")</f>
        <v/>
      </c>
      <c r="B309" s="98" t="str">
        <f>IF(tblLoan3[[#This Row],[PMT NO]]&lt;&gt;"",EOMONTH(LoanStartDate,ROW(tblLoan3[[#This Row],[PMT NO]])-ROW(tblLoan3[[#Headers],[PMT NO]])-2)+DAY(LoanStartDate),"")</f>
        <v/>
      </c>
      <c r="C309" s="101" t="str">
        <f>IF(tblLoan3[[#This Row],[PMT NO]]&lt;&gt;"",IF(ROW()-ROW(tblLoan3[[#Headers],[BEGINNING BALANCE]])=1,LoanAmount,INDEX(tblLoan3[ENDING BALANCE],ROW()-ROW(tblLoan3[[#Headers],[BEGINNING BALANCE]])-1)),"")</f>
        <v/>
      </c>
      <c r="D309" s="101" t="str">
        <f>IF(tblLoan3[[#This Row],[PMT NO]]&lt;&gt;"",ScheduledPayment,"")</f>
        <v/>
      </c>
      <c r="E30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09" s="101" t="str">
        <f>IF(tblLoan3[[#This Row],[PMT NO]]&lt;&gt;"",IF(tblLoan3[[#This Row],[SCHEDULED PAYMENT]]+tblLoan3[[#This Row],[EXTRA PAYMENT]]&lt;=tblLoan3[[#This Row],[BEGINNING BALANCE]],tblLoan3[[#This Row],[SCHEDULED PAYMENT]]+tblLoan3[[#This Row],[EXTRA PAYMENT]],tblLoan3[[#This Row],[BEGINNING BALANCE]]),"")</f>
        <v/>
      </c>
      <c r="G309" s="101" t="str">
        <f>IF(tblLoan3[[#This Row],[PMT NO]]&lt;&gt;"",tblLoan3[[#This Row],[TOTAL PAYMENT]]-tblLoan3[[#This Row],[INTEREST]],"")</f>
        <v/>
      </c>
      <c r="H309" s="101" t="str">
        <f>IF(tblLoan3[[#This Row],[PMT NO]]&lt;&gt;"",tblLoan3[[#This Row],[BEGINNING BALANCE]]*(InterestRate/PaymentsPerYear),"")</f>
        <v/>
      </c>
      <c r="I309" s="101" t="str">
        <f>IF(tblLoan3[[#This Row],[PMT NO]]&lt;&gt;"",IF(tblLoan3[[#This Row],[SCHEDULED PAYMENT]]+tblLoan3[[#This Row],[EXTRA PAYMENT]]&lt;=tblLoan3[[#This Row],[BEGINNING BALANCE]],tblLoan3[[#This Row],[BEGINNING BALANCE]]-tblLoan3[[#This Row],[PRINCIPAL]],0),"")</f>
        <v/>
      </c>
      <c r="J309" s="101" t="str">
        <f>IF(tblLoan3[[#This Row],[PMT NO]]&lt;&gt;"",SUM(INDEX(tblLoan3[INTEREST],1,1):tblLoan3[[#This Row],[INTEREST]]),"")</f>
        <v/>
      </c>
    </row>
    <row r="310" spans="1:10" x14ac:dyDescent="0.2">
      <c r="A310" s="97" t="str">
        <f>IF(LoanIsGood,IF(ROW()-ROW(tblLoan3[[#Headers],[PMT NO]])&gt;ScheduledNumberOfPayments,"",ROW()-ROW(tblLoan3[[#Headers],[PMT NO]])),"")</f>
        <v/>
      </c>
      <c r="B310" s="98" t="str">
        <f>IF(tblLoan3[[#This Row],[PMT NO]]&lt;&gt;"",EOMONTH(LoanStartDate,ROW(tblLoan3[[#This Row],[PMT NO]])-ROW(tblLoan3[[#Headers],[PMT NO]])-2)+DAY(LoanStartDate),"")</f>
        <v/>
      </c>
      <c r="C310" s="101" t="str">
        <f>IF(tblLoan3[[#This Row],[PMT NO]]&lt;&gt;"",IF(ROW()-ROW(tblLoan3[[#Headers],[BEGINNING BALANCE]])=1,LoanAmount,INDEX(tblLoan3[ENDING BALANCE],ROW()-ROW(tblLoan3[[#Headers],[BEGINNING BALANCE]])-1)),"")</f>
        <v/>
      </c>
      <c r="D310" s="101" t="str">
        <f>IF(tblLoan3[[#This Row],[PMT NO]]&lt;&gt;"",ScheduledPayment,"")</f>
        <v/>
      </c>
      <c r="E31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10" s="101" t="str">
        <f>IF(tblLoan3[[#This Row],[PMT NO]]&lt;&gt;"",IF(tblLoan3[[#This Row],[SCHEDULED PAYMENT]]+tblLoan3[[#This Row],[EXTRA PAYMENT]]&lt;=tblLoan3[[#This Row],[BEGINNING BALANCE]],tblLoan3[[#This Row],[SCHEDULED PAYMENT]]+tblLoan3[[#This Row],[EXTRA PAYMENT]],tblLoan3[[#This Row],[BEGINNING BALANCE]]),"")</f>
        <v/>
      </c>
      <c r="G310" s="101" t="str">
        <f>IF(tblLoan3[[#This Row],[PMT NO]]&lt;&gt;"",tblLoan3[[#This Row],[TOTAL PAYMENT]]-tblLoan3[[#This Row],[INTEREST]],"")</f>
        <v/>
      </c>
      <c r="H310" s="101" t="str">
        <f>IF(tblLoan3[[#This Row],[PMT NO]]&lt;&gt;"",tblLoan3[[#This Row],[BEGINNING BALANCE]]*(InterestRate/PaymentsPerYear),"")</f>
        <v/>
      </c>
      <c r="I310" s="101" t="str">
        <f>IF(tblLoan3[[#This Row],[PMT NO]]&lt;&gt;"",IF(tblLoan3[[#This Row],[SCHEDULED PAYMENT]]+tblLoan3[[#This Row],[EXTRA PAYMENT]]&lt;=tblLoan3[[#This Row],[BEGINNING BALANCE]],tblLoan3[[#This Row],[BEGINNING BALANCE]]-tblLoan3[[#This Row],[PRINCIPAL]],0),"")</f>
        <v/>
      </c>
      <c r="J310" s="101" t="str">
        <f>IF(tblLoan3[[#This Row],[PMT NO]]&lt;&gt;"",SUM(INDEX(tblLoan3[INTEREST],1,1):tblLoan3[[#This Row],[INTEREST]]),"")</f>
        <v/>
      </c>
    </row>
    <row r="311" spans="1:10" x14ac:dyDescent="0.2">
      <c r="A311" s="97" t="str">
        <f>IF(LoanIsGood,IF(ROW()-ROW(tblLoan3[[#Headers],[PMT NO]])&gt;ScheduledNumberOfPayments,"",ROW()-ROW(tblLoan3[[#Headers],[PMT NO]])),"")</f>
        <v/>
      </c>
      <c r="B311" s="98" t="str">
        <f>IF(tblLoan3[[#This Row],[PMT NO]]&lt;&gt;"",EOMONTH(LoanStartDate,ROW(tblLoan3[[#This Row],[PMT NO]])-ROW(tblLoan3[[#Headers],[PMT NO]])-2)+DAY(LoanStartDate),"")</f>
        <v/>
      </c>
      <c r="C311" s="101" t="str">
        <f>IF(tblLoan3[[#This Row],[PMT NO]]&lt;&gt;"",IF(ROW()-ROW(tblLoan3[[#Headers],[BEGINNING BALANCE]])=1,LoanAmount,INDEX(tblLoan3[ENDING BALANCE],ROW()-ROW(tblLoan3[[#Headers],[BEGINNING BALANCE]])-1)),"")</f>
        <v/>
      </c>
      <c r="D311" s="101" t="str">
        <f>IF(tblLoan3[[#This Row],[PMT NO]]&lt;&gt;"",ScheduledPayment,"")</f>
        <v/>
      </c>
      <c r="E31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11" s="101" t="str">
        <f>IF(tblLoan3[[#This Row],[PMT NO]]&lt;&gt;"",IF(tblLoan3[[#This Row],[SCHEDULED PAYMENT]]+tblLoan3[[#This Row],[EXTRA PAYMENT]]&lt;=tblLoan3[[#This Row],[BEGINNING BALANCE]],tblLoan3[[#This Row],[SCHEDULED PAYMENT]]+tblLoan3[[#This Row],[EXTRA PAYMENT]],tblLoan3[[#This Row],[BEGINNING BALANCE]]),"")</f>
        <v/>
      </c>
      <c r="G311" s="101" t="str">
        <f>IF(tblLoan3[[#This Row],[PMT NO]]&lt;&gt;"",tblLoan3[[#This Row],[TOTAL PAYMENT]]-tblLoan3[[#This Row],[INTEREST]],"")</f>
        <v/>
      </c>
      <c r="H311" s="101" t="str">
        <f>IF(tblLoan3[[#This Row],[PMT NO]]&lt;&gt;"",tblLoan3[[#This Row],[BEGINNING BALANCE]]*(InterestRate/PaymentsPerYear),"")</f>
        <v/>
      </c>
      <c r="I311" s="101" t="str">
        <f>IF(tblLoan3[[#This Row],[PMT NO]]&lt;&gt;"",IF(tblLoan3[[#This Row],[SCHEDULED PAYMENT]]+tblLoan3[[#This Row],[EXTRA PAYMENT]]&lt;=tblLoan3[[#This Row],[BEGINNING BALANCE]],tblLoan3[[#This Row],[BEGINNING BALANCE]]-tblLoan3[[#This Row],[PRINCIPAL]],0),"")</f>
        <v/>
      </c>
      <c r="J311" s="101" t="str">
        <f>IF(tblLoan3[[#This Row],[PMT NO]]&lt;&gt;"",SUM(INDEX(tblLoan3[INTEREST],1,1):tblLoan3[[#This Row],[INTEREST]]),"")</f>
        <v/>
      </c>
    </row>
    <row r="312" spans="1:10" x14ac:dyDescent="0.2">
      <c r="A312" s="97" t="str">
        <f>IF(LoanIsGood,IF(ROW()-ROW(tblLoan3[[#Headers],[PMT NO]])&gt;ScheduledNumberOfPayments,"",ROW()-ROW(tblLoan3[[#Headers],[PMT NO]])),"")</f>
        <v/>
      </c>
      <c r="B312" s="98" t="str">
        <f>IF(tblLoan3[[#This Row],[PMT NO]]&lt;&gt;"",EOMONTH(LoanStartDate,ROW(tblLoan3[[#This Row],[PMT NO]])-ROW(tblLoan3[[#Headers],[PMT NO]])-2)+DAY(LoanStartDate),"")</f>
        <v/>
      </c>
      <c r="C312" s="101" t="str">
        <f>IF(tblLoan3[[#This Row],[PMT NO]]&lt;&gt;"",IF(ROW()-ROW(tblLoan3[[#Headers],[BEGINNING BALANCE]])=1,LoanAmount,INDEX(tblLoan3[ENDING BALANCE],ROW()-ROW(tblLoan3[[#Headers],[BEGINNING BALANCE]])-1)),"")</f>
        <v/>
      </c>
      <c r="D312" s="101" t="str">
        <f>IF(tblLoan3[[#This Row],[PMT NO]]&lt;&gt;"",ScheduledPayment,"")</f>
        <v/>
      </c>
      <c r="E31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12" s="101" t="str">
        <f>IF(tblLoan3[[#This Row],[PMT NO]]&lt;&gt;"",IF(tblLoan3[[#This Row],[SCHEDULED PAYMENT]]+tblLoan3[[#This Row],[EXTRA PAYMENT]]&lt;=tblLoan3[[#This Row],[BEGINNING BALANCE]],tblLoan3[[#This Row],[SCHEDULED PAYMENT]]+tblLoan3[[#This Row],[EXTRA PAYMENT]],tblLoan3[[#This Row],[BEGINNING BALANCE]]),"")</f>
        <v/>
      </c>
      <c r="G312" s="101" t="str">
        <f>IF(tblLoan3[[#This Row],[PMT NO]]&lt;&gt;"",tblLoan3[[#This Row],[TOTAL PAYMENT]]-tblLoan3[[#This Row],[INTEREST]],"")</f>
        <v/>
      </c>
      <c r="H312" s="101" t="str">
        <f>IF(tblLoan3[[#This Row],[PMT NO]]&lt;&gt;"",tblLoan3[[#This Row],[BEGINNING BALANCE]]*(InterestRate/PaymentsPerYear),"")</f>
        <v/>
      </c>
      <c r="I312" s="101" t="str">
        <f>IF(tblLoan3[[#This Row],[PMT NO]]&lt;&gt;"",IF(tblLoan3[[#This Row],[SCHEDULED PAYMENT]]+tblLoan3[[#This Row],[EXTRA PAYMENT]]&lt;=tblLoan3[[#This Row],[BEGINNING BALANCE]],tblLoan3[[#This Row],[BEGINNING BALANCE]]-tblLoan3[[#This Row],[PRINCIPAL]],0),"")</f>
        <v/>
      </c>
      <c r="J312" s="101" t="str">
        <f>IF(tblLoan3[[#This Row],[PMT NO]]&lt;&gt;"",SUM(INDEX(tblLoan3[INTEREST],1,1):tblLoan3[[#This Row],[INTEREST]]),"")</f>
        <v/>
      </c>
    </row>
    <row r="313" spans="1:10" x14ac:dyDescent="0.2">
      <c r="A313" s="97" t="str">
        <f>IF(LoanIsGood,IF(ROW()-ROW(tblLoan3[[#Headers],[PMT NO]])&gt;ScheduledNumberOfPayments,"",ROW()-ROW(tblLoan3[[#Headers],[PMT NO]])),"")</f>
        <v/>
      </c>
      <c r="B313" s="98" t="str">
        <f>IF(tblLoan3[[#This Row],[PMT NO]]&lt;&gt;"",EOMONTH(LoanStartDate,ROW(tblLoan3[[#This Row],[PMT NO]])-ROW(tblLoan3[[#Headers],[PMT NO]])-2)+DAY(LoanStartDate),"")</f>
        <v/>
      </c>
      <c r="C313" s="101" t="str">
        <f>IF(tblLoan3[[#This Row],[PMT NO]]&lt;&gt;"",IF(ROW()-ROW(tblLoan3[[#Headers],[BEGINNING BALANCE]])=1,LoanAmount,INDEX(tblLoan3[ENDING BALANCE],ROW()-ROW(tblLoan3[[#Headers],[BEGINNING BALANCE]])-1)),"")</f>
        <v/>
      </c>
      <c r="D313" s="101" t="str">
        <f>IF(tblLoan3[[#This Row],[PMT NO]]&lt;&gt;"",ScheduledPayment,"")</f>
        <v/>
      </c>
      <c r="E31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13" s="101" t="str">
        <f>IF(tblLoan3[[#This Row],[PMT NO]]&lt;&gt;"",IF(tblLoan3[[#This Row],[SCHEDULED PAYMENT]]+tblLoan3[[#This Row],[EXTRA PAYMENT]]&lt;=tblLoan3[[#This Row],[BEGINNING BALANCE]],tblLoan3[[#This Row],[SCHEDULED PAYMENT]]+tblLoan3[[#This Row],[EXTRA PAYMENT]],tblLoan3[[#This Row],[BEGINNING BALANCE]]),"")</f>
        <v/>
      </c>
      <c r="G313" s="101" t="str">
        <f>IF(tblLoan3[[#This Row],[PMT NO]]&lt;&gt;"",tblLoan3[[#This Row],[TOTAL PAYMENT]]-tblLoan3[[#This Row],[INTEREST]],"")</f>
        <v/>
      </c>
      <c r="H313" s="101" t="str">
        <f>IF(tblLoan3[[#This Row],[PMT NO]]&lt;&gt;"",tblLoan3[[#This Row],[BEGINNING BALANCE]]*(InterestRate/PaymentsPerYear),"")</f>
        <v/>
      </c>
      <c r="I313" s="101" t="str">
        <f>IF(tblLoan3[[#This Row],[PMT NO]]&lt;&gt;"",IF(tblLoan3[[#This Row],[SCHEDULED PAYMENT]]+tblLoan3[[#This Row],[EXTRA PAYMENT]]&lt;=tblLoan3[[#This Row],[BEGINNING BALANCE]],tblLoan3[[#This Row],[BEGINNING BALANCE]]-tblLoan3[[#This Row],[PRINCIPAL]],0),"")</f>
        <v/>
      </c>
      <c r="J313" s="101" t="str">
        <f>IF(tblLoan3[[#This Row],[PMT NO]]&lt;&gt;"",SUM(INDEX(tblLoan3[INTEREST],1,1):tblLoan3[[#This Row],[INTEREST]]),"")</f>
        <v/>
      </c>
    </row>
    <row r="314" spans="1:10" x14ac:dyDescent="0.2">
      <c r="A314" s="97" t="str">
        <f>IF(LoanIsGood,IF(ROW()-ROW(tblLoan3[[#Headers],[PMT NO]])&gt;ScheduledNumberOfPayments,"",ROW()-ROW(tblLoan3[[#Headers],[PMT NO]])),"")</f>
        <v/>
      </c>
      <c r="B314" s="98" t="str">
        <f>IF(tblLoan3[[#This Row],[PMT NO]]&lt;&gt;"",EOMONTH(LoanStartDate,ROW(tblLoan3[[#This Row],[PMT NO]])-ROW(tblLoan3[[#Headers],[PMT NO]])-2)+DAY(LoanStartDate),"")</f>
        <v/>
      </c>
      <c r="C314" s="101" t="str">
        <f>IF(tblLoan3[[#This Row],[PMT NO]]&lt;&gt;"",IF(ROW()-ROW(tblLoan3[[#Headers],[BEGINNING BALANCE]])=1,LoanAmount,INDEX(tblLoan3[ENDING BALANCE],ROW()-ROW(tblLoan3[[#Headers],[BEGINNING BALANCE]])-1)),"")</f>
        <v/>
      </c>
      <c r="D314" s="101" t="str">
        <f>IF(tblLoan3[[#This Row],[PMT NO]]&lt;&gt;"",ScheduledPayment,"")</f>
        <v/>
      </c>
      <c r="E31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14" s="101" t="str">
        <f>IF(tblLoan3[[#This Row],[PMT NO]]&lt;&gt;"",IF(tblLoan3[[#This Row],[SCHEDULED PAYMENT]]+tblLoan3[[#This Row],[EXTRA PAYMENT]]&lt;=tblLoan3[[#This Row],[BEGINNING BALANCE]],tblLoan3[[#This Row],[SCHEDULED PAYMENT]]+tblLoan3[[#This Row],[EXTRA PAYMENT]],tblLoan3[[#This Row],[BEGINNING BALANCE]]),"")</f>
        <v/>
      </c>
      <c r="G314" s="101" t="str">
        <f>IF(tblLoan3[[#This Row],[PMT NO]]&lt;&gt;"",tblLoan3[[#This Row],[TOTAL PAYMENT]]-tblLoan3[[#This Row],[INTEREST]],"")</f>
        <v/>
      </c>
      <c r="H314" s="101" t="str">
        <f>IF(tblLoan3[[#This Row],[PMT NO]]&lt;&gt;"",tblLoan3[[#This Row],[BEGINNING BALANCE]]*(InterestRate/PaymentsPerYear),"")</f>
        <v/>
      </c>
      <c r="I314" s="101" t="str">
        <f>IF(tblLoan3[[#This Row],[PMT NO]]&lt;&gt;"",IF(tblLoan3[[#This Row],[SCHEDULED PAYMENT]]+tblLoan3[[#This Row],[EXTRA PAYMENT]]&lt;=tblLoan3[[#This Row],[BEGINNING BALANCE]],tblLoan3[[#This Row],[BEGINNING BALANCE]]-tblLoan3[[#This Row],[PRINCIPAL]],0),"")</f>
        <v/>
      </c>
      <c r="J314" s="101" t="str">
        <f>IF(tblLoan3[[#This Row],[PMT NO]]&lt;&gt;"",SUM(INDEX(tblLoan3[INTEREST],1,1):tblLoan3[[#This Row],[INTEREST]]),"")</f>
        <v/>
      </c>
    </row>
    <row r="315" spans="1:10" x14ac:dyDescent="0.2">
      <c r="A315" s="97" t="str">
        <f>IF(LoanIsGood,IF(ROW()-ROW(tblLoan3[[#Headers],[PMT NO]])&gt;ScheduledNumberOfPayments,"",ROW()-ROW(tblLoan3[[#Headers],[PMT NO]])),"")</f>
        <v/>
      </c>
      <c r="B315" s="98" t="str">
        <f>IF(tblLoan3[[#This Row],[PMT NO]]&lt;&gt;"",EOMONTH(LoanStartDate,ROW(tblLoan3[[#This Row],[PMT NO]])-ROW(tblLoan3[[#Headers],[PMT NO]])-2)+DAY(LoanStartDate),"")</f>
        <v/>
      </c>
      <c r="C315" s="101" t="str">
        <f>IF(tblLoan3[[#This Row],[PMT NO]]&lt;&gt;"",IF(ROW()-ROW(tblLoan3[[#Headers],[BEGINNING BALANCE]])=1,LoanAmount,INDEX(tblLoan3[ENDING BALANCE],ROW()-ROW(tblLoan3[[#Headers],[BEGINNING BALANCE]])-1)),"")</f>
        <v/>
      </c>
      <c r="D315" s="101" t="str">
        <f>IF(tblLoan3[[#This Row],[PMT NO]]&lt;&gt;"",ScheduledPayment,"")</f>
        <v/>
      </c>
      <c r="E31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15" s="101" t="str">
        <f>IF(tblLoan3[[#This Row],[PMT NO]]&lt;&gt;"",IF(tblLoan3[[#This Row],[SCHEDULED PAYMENT]]+tblLoan3[[#This Row],[EXTRA PAYMENT]]&lt;=tblLoan3[[#This Row],[BEGINNING BALANCE]],tblLoan3[[#This Row],[SCHEDULED PAYMENT]]+tblLoan3[[#This Row],[EXTRA PAYMENT]],tblLoan3[[#This Row],[BEGINNING BALANCE]]),"")</f>
        <v/>
      </c>
      <c r="G315" s="101" t="str">
        <f>IF(tblLoan3[[#This Row],[PMT NO]]&lt;&gt;"",tblLoan3[[#This Row],[TOTAL PAYMENT]]-tblLoan3[[#This Row],[INTEREST]],"")</f>
        <v/>
      </c>
      <c r="H315" s="101" t="str">
        <f>IF(tblLoan3[[#This Row],[PMT NO]]&lt;&gt;"",tblLoan3[[#This Row],[BEGINNING BALANCE]]*(InterestRate/PaymentsPerYear),"")</f>
        <v/>
      </c>
      <c r="I315" s="101" t="str">
        <f>IF(tblLoan3[[#This Row],[PMT NO]]&lt;&gt;"",IF(tblLoan3[[#This Row],[SCHEDULED PAYMENT]]+tblLoan3[[#This Row],[EXTRA PAYMENT]]&lt;=tblLoan3[[#This Row],[BEGINNING BALANCE]],tblLoan3[[#This Row],[BEGINNING BALANCE]]-tblLoan3[[#This Row],[PRINCIPAL]],0),"")</f>
        <v/>
      </c>
      <c r="J315" s="101" t="str">
        <f>IF(tblLoan3[[#This Row],[PMT NO]]&lt;&gt;"",SUM(INDEX(tblLoan3[INTEREST],1,1):tblLoan3[[#This Row],[INTEREST]]),"")</f>
        <v/>
      </c>
    </row>
    <row r="316" spans="1:10" x14ac:dyDescent="0.2">
      <c r="A316" s="97" t="str">
        <f>IF(LoanIsGood,IF(ROW()-ROW(tblLoan3[[#Headers],[PMT NO]])&gt;ScheduledNumberOfPayments,"",ROW()-ROW(tblLoan3[[#Headers],[PMT NO]])),"")</f>
        <v/>
      </c>
      <c r="B316" s="98" t="str">
        <f>IF(tblLoan3[[#This Row],[PMT NO]]&lt;&gt;"",EOMONTH(LoanStartDate,ROW(tblLoan3[[#This Row],[PMT NO]])-ROW(tblLoan3[[#Headers],[PMT NO]])-2)+DAY(LoanStartDate),"")</f>
        <v/>
      </c>
      <c r="C316" s="101" t="str">
        <f>IF(tblLoan3[[#This Row],[PMT NO]]&lt;&gt;"",IF(ROW()-ROW(tblLoan3[[#Headers],[BEGINNING BALANCE]])=1,LoanAmount,INDEX(tblLoan3[ENDING BALANCE],ROW()-ROW(tblLoan3[[#Headers],[BEGINNING BALANCE]])-1)),"")</f>
        <v/>
      </c>
      <c r="D316" s="101" t="str">
        <f>IF(tblLoan3[[#This Row],[PMT NO]]&lt;&gt;"",ScheduledPayment,"")</f>
        <v/>
      </c>
      <c r="E31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16" s="101" t="str">
        <f>IF(tblLoan3[[#This Row],[PMT NO]]&lt;&gt;"",IF(tblLoan3[[#This Row],[SCHEDULED PAYMENT]]+tblLoan3[[#This Row],[EXTRA PAYMENT]]&lt;=tblLoan3[[#This Row],[BEGINNING BALANCE]],tblLoan3[[#This Row],[SCHEDULED PAYMENT]]+tblLoan3[[#This Row],[EXTRA PAYMENT]],tblLoan3[[#This Row],[BEGINNING BALANCE]]),"")</f>
        <v/>
      </c>
      <c r="G316" s="101" t="str">
        <f>IF(tblLoan3[[#This Row],[PMT NO]]&lt;&gt;"",tblLoan3[[#This Row],[TOTAL PAYMENT]]-tblLoan3[[#This Row],[INTEREST]],"")</f>
        <v/>
      </c>
      <c r="H316" s="101" t="str">
        <f>IF(tblLoan3[[#This Row],[PMT NO]]&lt;&gt;"",tblLoan3[[#This Row],[BEGINNING BALANCE]]*(InterestRate/PaymentsPerYear),"")</f>
        <v/>
      </c>
      <c r="I316" s="101" t="str">
        <f>IF(tblLoan3[[#This Row],[PMT NO]]&lt;&gt;"",IF(tblLoan3[[#This Row],[SCHEDULED PAYMENT]]+tblLoan3[[#This Row],[EXTRA PAYMENT]]&lt;=tblLoan3[[#This Row],[BEGINNING BALANCE]],tblLoan3[[#This Row],[BEGINNING BALANCE]]-tblLoan3[[#This Row],[PRINCIPAL]],0),"")</f>
        <v/>
      </c>
      <c r="J316" s="101" t="str">
        <f>IF(tblLoan3[[#This Row],[PMT NO]]&lt;&gt;"",SUM(INDEX(tblLoan3[INTEREST],1,1):tblLoan3[[#This Row],[INTEREST]]),"")</f>
        <v/>
      </c>
    </row>
    <row r="317" spans="1:10" x14ac:dyDescent="0.2">
      <c r="A317" s="97" t="str">
        <f>IF(LoanIsGood,IF(ROW()-ROW(tblLoan3[[#Headers],[PMT NO]])&gt;ScheduledNumberOfPayments,"",ROW()-ROW(tblLoan3[[#Headers],[PMT NO]])),"")</f>
        <v/>
      </c>
      <c r="B317" s="98" t="str">
        <f>IF(tblLoan3[[#This Row],[PMT NO]]&lt;&gt;"",EOMONTH(LoanStartDate,ROW(tblLoan3[[#This Row],[PMT NO]])-ROW(tblLoan3[[#Headers],[PMT NO]])-2)+DAY(LoanStartDate),"")</f>
        <v/>
      </c>
      <c r="C317" s="101" t="str">
        <f>IF(tblLoan3[[#This Row],[PMT NO]]&lt;&gt;"",IF(ROW()-ROW(tblLoan3[[#Headers],[BEGINNING BALANCE]])=1,LoanAmount,INDEX(tblLoan3[ENDING BALANCE],ROW()-ROW(tblLoan3[[#Headers],[BEGINNING BALANCE]])-1)),"")</f>
        <v/>
      </c>
      <c r="D317" s="101" t="str">
        <f>IF(tblLoan3[[#This Row],[PMT NO]]&lt;&gt;"",ScheduledPayment,"")</f>
        <v/>
      </c>
      <c r="E31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17" s="101" t="str">
        <f>IF(tblLoan3[[#This Row],[PMT NO]]&lt;&gt;"",IF(tblLoan3[[#This Row],[SCHEDULED PAYMENT]]+tblLoan3[[#This Row],[EXTRA PAYMENT]]&lt;=tblLoan3[[#This Row],[BEGINNING BALANCE]],tblLoan3[[#This Row],[SCHEDULED PAYMENT]]+tblLoan3[[#This Row],[EXTRA PAYMENT]],tblLoan3[[#This Row],[BEGINNING BALANCE]]),"")</f>
        <v/>
      </c>
      <c r="G317" s="101" t="str">
        <f>IF(tblLoan3[[#This Row],[PMT NO]]&lt;&gt;"",tblLoan3[[#This Row],[TOTAL PAYMENT]]-tblLoan3[[#This Row],[INTEREST]],"")</f>
        <v/>
      </c>
      <c r="H317" s="101" t="str">
        <f>IF(tblLoan3[[#This Row],[PMT NO]]&lt;&gt;"",tblLoan3[[#This Row],[BEGINNING BALANCE]]*(InterestRate/PaymentsPerYear),"")</f>
        <v/>
      </c>
      <c r="I317" s="101" t="str">
        <f>IF(tblLoan3[[#This Row],[PMT NO]]&lt;&gt;"",IF(tblLoan3[[#This Row],[SCHEDULED PAYMENT]]+tblLoan3[[#This Row],[EXTRA PAYMENT]]&lt;=tblLoan3[[#This Row],[BEGINNING BALANCE]],tblLoan3[[#This Row],[BEGINNING BALANCE]]-tblLoan3[[#This Row],[PRINCIPAL]],0),"")</f>
        <v/>
      </c>
      <c r="J317" s="101" t="str">
        <f>IF(tblLoan3[[#This Row],[PMT NO]]&lt;&gt;"",SUM(INDEX(tblLoan3[INTEREST],1,1):tblLoan3[[#This Row],[INTEREST]]),"")</f>
        <v/>
      </c>
    </row>
    <row r="318" spans="1:10" x14ac:dyDescent="0.2">
      <c r="A318" s="97" t="str">
        <f>IF(LoanIsGood,IF(ROW()-ROW(tblLoan3[[#Headers],[PMT NO]])&gt;ScheduledNumberOfPayments,"",ROW()-ROW(tblLoan3[[#Headers],[PMT NO]])),"")</f>
        <v/>
      </c>
      <c r="B318" s="98" t="str">
        <f>IF(tblLoan3[[#This Row],[PMT NO]]&lt;&gt;"",EOMONTH(LoanStartDate,ROW(tblLoan3[[#This Row],[PMT NO]])-ROW(tblLoan3[[#Headers],[PMT NO]])-2)+DAY(LoanStartDate),"")</f>
        <v/>
      </c>
      <c r="C318" s="101" t="str">
        <f>IF(tblLoan3[[#This Row],[PMT NO]]&lt;&gt;"",IF(ROW()-ROW(tblLoan3[[#Headers],[BEGINNING BALANCE]])=1,LoanAmount,INDEX(tblLoan3[ENDING BALANCE],ROW()-ROW(tblLoan3[[#Headers],[BEGINNING BALANCE]])-1)),"")</f>
        <v/>
      </c>
      <c r="D318" s="101" t="str">
        <f>IF(tblLoan3[[#This Row],[PMT NO]]&lt;&gt;"",ScheduledPayment,"")</f>
        <v/>
      </c>
      <c r="E31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18" s="101" t="str">
        <f>IF(tblLoan3[[#This Row],[PMT NO]]&lt;&gt;"",IF(tblLoan3[[#This Row],[SCHEDULED PAYMENT]]+tblLoan3[[#This Row],[EXTRA PAYMENT]]&lt;=tblLoan3[[#This Row],[BEGINNING BALANCE]],tblLoan3[[#This Row],[SCHEDULED PAYMENT]]+tblLoan3[[#This Row],[EXTRA PAYMENT]],tblLoan3[[#This Row],[BEGINNING BALANCE]]),"")</f>
        <v/>
      </c>
      <c r="G318" s="101" t="str">
        <f>IF(tblLoan3[[#This Row],[PMT NO]]&lt;&gt;"",tblLoan3[[#This Row],[TOTAL PAYMENT]]-tblLoan3[[#This Row],[INTEREST]],"")</f>
        <v/>
      </c>
      <c r="H318" s="101" t="str">
        <f>IF(tblLoan3[[#This Row],[PMT NO]]&lt;&gt;"",tblLoan3[[#This Row],[BEGINNING BALANCE]]*(InterestRate/PaymentsPerYear),"")</f>
        <v/>
      </c>
      <c r="I318" s="101" t="str">
        <f>IF(tblLoan3[[#This Row],[PMT NO]]&lt;&gt;"",IF(tblLoan3[[#This Row],[SCHEDULED PAYMENT]]+tblLoan3[[#This Row],[EXTRA PAYMENT]]&lt;=tblLoan3[[#This Row],[BEGINNING BALANCE]],tblLoan3[[#This Row],[BEGINNING BALANCE]]-tblLoan3[[#This Row],[PRINCIPAL]],0),"")</f>
        <v/>
      </c>
      <c r="J318" s="101" t="str">
        <f>IF(tblLoan3[[#This Row],[PMT NO]]&lt;&gt;"",SUM(INDEX(tblLoan3[INTEREST],1,1):tblLoan3[[#This Row],[INTEREST]]),"")</f>
        <v/>
      </c>
    </row>
    <row r="319" spans="1:10" x14ac:dyDescent="0.2">
      <c r="A319" s="97" t="str">
        <f>IF(LoanIsGood,IF(ROW()-ROW(tblLoan3[[#Headers],[PMT NO]])&gt;ScheduledNumberOfPayments,"",ROW()-ROW(tblLoan3[[#Headers],[PMT NO]])),"")</f>
        <v/>
      </c>
      <c r="B319" s="98" t="str">
        <f>IF(tblLoan3[[#This Row],[PMT NO]]&lt;&gt;"",EOMONTH(LoanStartDate,ROW(tblLoan3[[#This Row],[PMT NO]])-ROW(tblLoan3[[#Headers],[PMT NO]])-2)+DAY(LoanStartDate),"")</f>
        <v/>
      </c>
      <c r="C319" s="101" t="str">
        <f>IF(tblLoan3[[#This Row],[PMT NO]]&lt;&gt;"",IF(ROW()-ROW(tblLoan3[[#Headers],[BEGINNING BALANCE]])=1,LoanAmount,INDEX(tblLoan3[ENDING BALANCE],ROW()-ROW(tblLoan3[[#Headers],[BEGINNING BALANCE]])-1)),"")</f>
        <v/>
      </c>
      <c r="D319" s="101" t="str">
        <f>IF(tblLoan3[[#This Row],[PMT NO]]&lt;&gt;"",ScheduledPayment,"")</f>
        <v/>
      </c>
      <c r="E31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19" s="101" t="str">
        <f>IF(tblLoan3[[#This Row],[PMT NO]]&lt;&gt;"",IF(tblLoan3[[#This Row],[SCHEDULED PAYMENT]]+tblLoan3[[#This Row],[EXTRA PAYMENT]]&lt;=tblLoan3[[#This Row],[BEGINNING BALANCE]],tblLoan3[[#This Row],[SCHEDULED PAYMENT]]+tblLoan3[[#This Row],[EXTRA PAYMENT]],tblLoan3[[#This Row],[BEGINNING BALANCE]]),"")</f>
        <v/>
      </c>
      <c r="G319" s="101" t="str">
        <f>IF(tblLoan3[[#This Row],[PMT NO]]&lt;&gt;"",tblLoan3[[#This Row],[TOTAL PAYMENT]]-tblLoan3[[#This Row],[INTEREST]],"")</f>
        <v/>
      </c>
      <c r="H319" s="101" t="str">
        <f>IF(tblLoan3[[#This Row],[PMT NO]]&lt;&gt;"",tblLoan3[[#This Row],[BEGINNING BALANCE]]*(InterestRate/PaymentsPerYear),"")</f>
        <v/>
      </c>
      <c r="I319" s="101" t="str">
        <f>IF(tblLoan3[[#This Row],[PMT NO]]&lt;&gt;"",IF(tblLoan3[[#This Row],[SCHEDULED PAYMENT]]+tblLoan3[[#This Row],[EXTRA PAYMENT]]&lt;=tblLoan3[[#This Row],[BEGINNING BALANCE]],tblLoan3[[#This Row],[BEGINNING BALANCE]]-tblLoan3[[#This Row],[PRINCIPAL]],0),"")</f>
        <v/>
      </c>
      <c r="J319" s="101" t="str">
        <f>IF(tblLoan3[[#This Row],[PMT NO]]&lt;&gt;"",SUM(INDEX(tblLoan3[INTEREST],1,1):tblLoan3[[#This Row],[INTEREST]]),"")</f>
        <v/>
      </c>
    </row>
    <row r="320" spans="1:10" x14ac:dyDescent="0.2">
      <c r="A320" s="97" t="str">
        <f>IF(LoanIsGood,IF(ROW()-ROW(tblLoan3[[#Headers],[PMT NO]])&gt;ScheduledNumberOfPayments,"",ROW()-ROW(tblLoan3[[#Headers],[PMT NO]])),"")</f>
        <v/>
      </c>
      <c r="B320" s="98" t="str">
        <f>IF(tblLoan3[[#This Row],[PMT NO]]&lt;&gt;"",EOMONTH(LoanStartDate,ROW(tblLoan3[[#This Row],[PMT NO]])-ROW(tblLoan3[[#Headers],[PMT NO]])-2)+DAY(LoanStartDate),"")</f>
        <v/>
      </c>
      <c r="C320" s="101" t="str">
        <f>IF(tblLoan3[[#This Row],[PMT NO]]&lt;&gt;"",IF(ROW()-ROW(tblLoan3[[#Headers],[BEGINNING BALANCE]])=1,LoanAmount,INDEX(tblLoan3[ENDING BALANCE],ROW()-ROW(tblLoan3[[#Headers],[BEGINNING BALANCE]])-1)),"")</f>
        <v/>
      </c>
      <c r="D320" s="101" t="str">
        <f>IF(tblLoan3[[#This Row],[PMT NO]]&lt;&gt;"",ScheduledPayment,"")</f>
        <v/>
      </c>
      <c r="E32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20" s="101" t="str">
        <f>IF(tblLoan3[[#This Row],[PMT NO]]&lt;&gt;"",IF(tblLoan3[[#This Row],[SCHEDULED PAYMENT]]+tblLoan3[[#This Row],[EXTRA PAYMENT]]&lt;=tblLoan3[[#This Row],[BEGINNING BALANCE]],tblLoan3[[#This Row],[SCHEDULED PAYMENT]]+tblLoan3[[#This Row],[EXTRA PAYMENT]],tblLoan3[[#This Row],[BEGINNING BALANCE]]),"")</f>
        <v/>
      </c>
      <c r="G320" s="101" t="str">
        <f>IF(tblLoan3[[#This Row],[PMT NO]]&lt;&gt;"",tblLoan3[[#This Row],[TOTAL PAYMENT]]-tblLoan3[[#This Row],[INTEREST]],"")</f>
        <v/>
      </c>
      <c r="H320" s="101" t="str">
        <f>IF(tblLoan3[[#This Row],[PMT NO]]&lt;&gt;"",tblLoan3[[#This Row],[BEGINNING BALANCE]]*(InterestRate/PaymentsPerYear),"")</f>
        <v/>
      </c>
      <c r="I320" s="101" t="str">
        <f>IF(tblLoan3[[#This Row],[PMT NO]]&lt;&gt;"",IF(tblLoan3[[#This Row],[SCHEDULED PAYMENT]]+tblLoan3[[#This Row],[EXTRA PAYMENT]]&lt;=tblLoan3[[#This Row],[BEGINNING BALANCE]],tblLoan3[[#This Row],[BEGINNING BALANCE]]-tblLoan3[[#This Row],[PRINCIPAL]],0),"")</f>
        <v/>
      </c>
      <c r="J320" s="101" t="str">
        <f>IF(tblLoan3[[#This Row],[PMT NO]]&lt;&gt;"",SUM(INDEX(tblLoan3[INTEREST],1,1):tblLoan3[[#This Row],[INTEREST]]),"")</f>
        <v/>
      </c>
    </row>
    <row r="321" spans="1:10" x14ac:dyDescent="0.2">
      <c r="A321" s="97" t="str">
        <f>IF(LoanIsGood,IF(ROW()-ROW(tblLoan3[[#Headers],[PMT NO]])&gt;ScheduledNumberOfPayments,"",ROW()-ROW(tblLoan3[[#Headers],[PMT NO]])),"")</f>
        <v/>
      </c>
      <c r="B321" s="98" t="str">
        <f>IF(tblLoan3[[#This Row],[PMT NO]]&lt;&gt;"",EOMONTH(LoanStartDate,ROW(tblLoan3[[#This Row],[PMT NO]])-ROW(tblLoan3[[#Headers],[PMT NO]])-2)+DAY(LoanStartDate),"")</f>
        <v/>
      </c>
      <c r="C321" s="101" t="str">
        <f>IF(tblLoan3[[#This Row],[PMT NO]]&lt;&gt;"",IF(ROW()-ROW(tblLoan3[[#Headers],[BEGINNING BALANCE]])=1,LoanAmount,INDEX(tblLoan3[ENDING BALANCE],ROW()-ROW(tblLoan3[[#Headers],[BEGINNING BALANCE]])-1)),"")</f>
        <v/>
      </c>
      <c r="D321" s="101" t="str">
        <f>IF(tblLoan3[[#This Row],[PMT NO]]&lt;&gt;"",ScheduledPayment,"")</f>
        <v/>
      </c>
      <c r="E32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21" s="101" t="str">
        <f>IF(tblLoan3[[#This Row],[PMT NO]]&lt;&gt;"",IF(tblLoan3[[#This Row],[SCHEDULED PAYMENT]]+tblLoan3[[#This Row],[EXTRA PAYMENT]]&lt;=tblLoan3[[#This Row],[BEGINNING BALANCE]],tblLoan3[[#This Row],[SCHEDULED PAYMENT]]+tblLoan3[[#This Row],[EXTRA PAYMENT]],tblLoan3[[#This Row],[BEGINNING BALANCE]]),"")</f>
        <v/>
      </c>
      <c r="G321" s="101" t="str">
        <f>IF(tblLoan3[[#This Row],[PMT NO]]&lt;&gt;"",tblLoan3[[#This Row],[TOTAL PAYMENT]]-tblLoan3[[#This Row],[INTEREST]],"")</f>
        <v/>
      </c>
      <c r="H321" s="101" t="str">
        <f>IF(tblLoan3[[#This Row],[PMT NO]]&lt;&gt;"",tblLoan3[[#This Row],[BEGINNING BALANCE]]*(InterestRate/PaymentsPerYear),"")</f>
        <v/>
      </c>
      <c r="I321" s="101" t="str">
        <f>IF(tblLoan3[[#This Row],[PMT NO]]&lt;&gt;"",IF(tblLoan3[[#This Row],[SCHEDULED PAYMENT]]+tblLoan3[[#This Row],[EXTRA PAYMENT]]&lt;=tblLoan3[[#This Row],[BEGINNING BALANCE]],tblLoan3[[#This Row],[BEGINNING BALANCE]]-tblLoan3[[#This Row],[PRINCIPAL]],0),"")</f>
        <v/>
      </c>
      <c r="J321" s="101" t="str">
        <f>IF(tblLoan3[[#This Row],[PMT NO]]&lt;&gt;"",SUM(INDEX(tblLoan3[INTEREST],1,1):tblLoan3[[#This Row],[INTEREST]]),"")</f>
        <v/>
      </c>
    </row>
    <row r="322" spans="1:10" x14ac:dyDescent="0.2">
      <c r="A322" s="97" t="str">
        <f>IF(LoanIsGood,IF(ROW()-ROW(tblLoan3[[#Headers],[PMT NO]])&gt;ScheduledNumberOfPayments,"",ROW()-ROW(tblLoan3[[#Headers],[PMT NO]])),"")</f>
        <v/>
      </c>
      <c r="B322" s="98" t="str">
        <f>IF(tblLoan3[[#This Row],[PMT NO]]&lt;&gt;"",EOMONTH(LoanStartDate,ROW(tblLoan3[[#This Row],[PMT NO]])-ROW(tblLoan3[[#Headers],[PMT NO]])-2)+DAY(LoanStartDate),"")</f>
        <v/>
      </c>
      <c r="C322" s="101" t="str">
        <f>IF(tblLoan3[[#This Row],[PMT NO]]&lt;&gt;"",IF(ROW()-ROW(tblLoan3[[#Headers],[BEGINNING BALANCE]])=1,LoanAmount,INDEX(tblLoan3[ENDING BALANCE],ROW()-ROW(tblLoan3[[#Headers],[BEGINNING BALANCE]])-1)),"")</f>
        <v/>
      </c>
      <c r="D322" s="101" t="str">
        <f>IF(tblLoan3[[#This Row],[PMT NO]]&lt;&gt;"",ScheduledPayment,"")</f>
        <v/>
      </c>
      <c r="E32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22" s="101" t="str">
        <f>IF(tblLoan3[[#This Row],[PMT NO]]&lt;&gt;"",IF(tblLoan3[[#This Row],[SCHEDULED PAYMENT]]+tblLoan3[[#This Row],[EXTRA PAYMENT]]&lt;=tblLoan3[[#This Row],[BEGINNING BALANCE]],tblLoan3[[#This Row],[SCHEDULED PAYMENT]]+tblLoan3[[#This Row],[EXTRA PAYMENT]],tblLoan3[[#This Row],[BEGINNING BALANCE]]),"")</f>
        <v/>
      </c>
      <c r="G322" s="101" t="str">
        <f>IF(tblLoan3[[#This Row],[PMT NO]]&lt;&gt;"",tblLoan3[[#This Row],[TOTAL PAYMENT]]-tblLoan3[[#This Row],[INTEREST]],"")</f>
        <v/>
      </c>
      <c r="H322" s="101" t="str">
        <f>IF(tblLoan3[[#This Row],[PMT NO]]&lt;&gt;"",tblLoan3[[#This Row],[BEGINNING BALANCE]]*(InterestRate/PaymentsPerYear),"")</f>
        <v/>
      </c>
      <c r="I322" s="101" t="str">
        <f>IF(tblLoan3[[#This Row],[PMT NO]]&lt;&gt;"",IF(tblLoan3[[#This Row],[SCHEDULED PAYMENT]]+tblLoan3[[#This Row],[EXTRA PAYMENT]]&lt;=tblLoan3[[#This Row],[BEGINNING BALANCE]],tblLoan3[[#This Row],[BEGINNING BALANCE]]-tblLoan3[[#This Row],[PRINCIPAL]],0),"")</f>
        <v/>
      </c>
      <c r="J322" s="101" t="str">
        <f>IF(tblLoan3[[#This Row],[PMT NO]]&lt;&gt;"",SUM(INDEX(tblLoan3[INTEREST],1,1):tblLoan3[[#This Row],[INTEREST]]),"")</f>
        <v/>
      </c>
    </row>
    <row r="323" spans="1:10" x14ac:dyDescent="0.2">
      <c r="A323" s="97" t="str">
        <f>IF(LoanIsGood,IF(ROW()-ROW(tblLoan3[[#Headers],[PMT NO]])&gt;ScheduledNumberOfPayments,"",ROW()-ROW(tblLoan3[[#Headers],[PMT NO]])),"")</f>
        <v/>
      </c>
      <c r="B323" s="98" t="str">
        <f>IF(tblLoan3[[#This Row],[PMT NO]]&lt;&gt;"",EOMONTH(LoanStartDate,ROW(tblLoan3[[#This Row],[PMT NO]])-ROW(tblLoan3[[#Headers],[PMT NO]])-2)+DAY(LoanStartDate),"")</f>
        <v/>
      </c>
      <c r="C323" s="101" t="str">
        <f>IF(tblLoan3[[#This Row],[PMT NO]]&lt;&gt;"",IF(ROW()-ROW(tblLoan3[[#Headers],[BEGINNING BALANCE]])=1,LoanAmount,INDEX(tblLoan3[ENDING BALANCE],ROW()-ROW(tblLoan3[[#Headers],[BEGINNING BALANCE]])-1)),"")</f>
        <v/>
      </c>
      <c r="D323" s="101" t="str">
        <f>IF(tblLoan3[[#This Row],[PMT NO]]&lt;&gt;"",ScheduledPayment,"")</f>
        <v/>
      </c>
      <c r="E32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23" s="101" t="str">
        <f>IF(tblLoan3[[#This Row],[PMT NO]]&lt;&gt;"",IF(tblLoan3[[#This Row],[SCHEDULED PAYMENT]]+tblLoan3[[#This Row],[EXTRA PAYMENT]]&lt;=tblLoan3[[#This Row],[BEGINNING BALANCE]],tblLoan3[[#This Row],[SCHEDULED PAYMENT]]+tblLoan3[[#This Row],[EXTRA PAYMENT]],tblLoan3[[#This Row],[BEGINNING BALANCE]]),"")</f>
        <v/>
      </c>
      <c r="G323" s="101" t="str">
        <f>IF(tblLoan3[[#This Row],[PMT NO]]&lt;&gt;"",tblLoan3[[#This Row],[TOTAL PAYMENT]]-tblLoan3[[#This Row],[INTEREST]],"")</f>
        <v/>
      </c>
      <c r="H323" s="101" t="str">
        <f>IF(tblLoan3[[#This Row],[PMT NO]]&lt;&gt;"",tblLoan3[[#This Row],[BEGINNING BALANCE]]*(InterestRate/PaymentsPerYear),"")</f>
        <v/>
      </c>
      <c r="I323" s="101" t="str">
        <f>IF(tblLoan3[[#This Row],[PMT NO]]&lt;&gt;"",IF(tblLoan3[[#This Row],[SCHEDULED PAYMENT]]+tblLoan3[[#This Row],[EXTRA PAYMENT]]&lt;=tblLoan3[[#This Row],[BEGINNING BALANCE]],tblLoan3[[#This Row],[BEGINNING BALANCE]]-tblLoan3[[#This Row],[PRINCIPAL]],0),"")</f>
        <v/>
      </c>
      <c r="J323" s="101" t="str">
        <f>IF(tblLoan3[[#This Row],[PMT NO]]&lt;&gt;"",SUM(INDEX(tblLoan3[INTEREST],1,1):tblLoan3[[#This Row],[INTEREST]]),"")</f>
        <v/>
      </c>
    </row>
    <row r="324" spans="1:10" x14ac:dyDescent="0.2">
      <c r="A324" s="97" t="str">
        <f>IF(LoanIsGood,IF(ROW()-ROW(tblLoan3[[#Headers],[PMT NO]])&gt;ScheduledNumberOfPayments,"",ROW()-ROW(tblLoan3[[#Headers],[PMT NO]])),"")</f>
        <v/>
      </c>
      <c r="B324" s="98" t="str">
        <f>IF(tblLoan3[[#This Row],[PMT NO]]&lt;&gt;"",EOMONTH(LoanStartDate,ROW(tblLoan3[[#This Row],[PMT NO]])-ROW(tblLoan3[[#Headers],[PMT NO]])-2)+DAY(LoanStartDate),"")</f>
        <v/>
      </c>
      <c r="C324" s="101" t="str">
        <f>IF(tblLoan3[[#This Row],[PMT NO]]&lt;&gt;"",IF(ROW()-ROW(tblLoan3[[#Headers],[BEGINNING BALANCE]])=1,LoanAmount,INDEX(tblLoan3[ENDING BALANCE],ROW()-ROW(tblLoan3[[#Headers],[BEGINNING BALANCE]])-1)),"")</f>
        <v/>
      </c>
      <c r="D324" s="101" t="str">
        <f>IF(tblLoan3[[#This Row],[PMT NO]]&lt;&gt;"",ScheduledPayment,"")</f>
        <v/>
      </c>
      <c r="E32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24" s="101" t="str">
        <f>IF(tblLoan3[[#This Row],[PMT NO]]&lt;&gt;"",IF(tblLoan3[[#This Row],[SCHEDULED PAYMENT]]+tblLoan3[[#This Row],[EXTRA PAYMENT]]&lt;=tblLoan3[[#This Row],[BEGINNING BALANCE]],tblLoan3[[#This Row],[SCHEDULED PAYMENT]]+tblLoan3[[#This Row],[EXTRA PAYMENT]],tblLoan3[[#This Row],[BEGINNING BALANCE]]),"")</f>
        <v/>
      </c>
      <c r="G324" s="101" t="str">
        <f>IF(tblLoan3[[#This Row],[PMT NO]]&lt;&gt;"",tblLoan3[[#This Row],[TOTAL PAYMENT]]-tblLoan3[[#This Row],[INTEREST]],"")</f>
        <v/>
      </c>
      <c r="H324" s="101" t="str">
        <f>IF(tblLoan3[[#This Row],[PMT NO]]&lt;&gt;"",tblLoan3[[#This Row],[BEGINNING BALANCE]]*(InterestRate/PaymentsPerYear),"")</f>
        <v/>
      </c>
      <c r="I324" s="101" t="str">
        <f>IF(tblLoan3[[#This Row],[PMT NO]]&lt;&gt;"",IF(tblLoan3[[#This Row],[SCHEDULED PAYMENT]]+tblLoan3[[#This Row],[EXTRA PAYMENT]]&lt;=tblLoan3[[#This Row],[BEGINNING BALANCE]],tblLoan3[[#This Row],[BEGINNING BALANCE]]-tblLoan3[[#This Row],[PRINCIPAL]],0),"")</f>
        <v/>
      </c>
      <c r="J324" s="101" t="str">
        <f>IF(tblLoan3[[#This Row],[PMT NO]]&lt;&gt;"",SUM(INDEX(tblLoan3[INTEREST],1,1):tblLoan3[[#This Row],[INTEREST]]),"")</f>
        <v/>
      </c>
    </row>
    <row r="325" spans="1:10" x14ac:dyDescent="0.2">
      <c r="A325" s="97" t="str">
        <f>IF(LoanIsGood,IF(ROW()-ROW(tblLoan3[[#Headers],[PMT NO]])&gt;ScheduledNumberOfPayments,"",ROW()-ROW(tblLoan3[[#Headers],[PMT NO]])),"")</f>
        <v/>
      </c>
      <c r="B325" s="98" t="str">
        <f>IF(tblLoan3[[#This Row],[PMT NO]]&lt;&gt;"",EOMONTH(LoanStartDate,ROW(tblLoan3[[#This Row],[PMT NO]])-ROW(tblLoan3[[#Headers],[PMT NO]])-2)+DAY(LoanStartDate),"")</f>
        <v/>
      </c>
      <c r="C325" s="101" t="str">
        <f>IF(tblLoan3[[#This Row],[PMT NO]]&lt;&gt;"",IF(ROW()-ROW(tblLoan3[[#Headers],[BEGINNING BALANCE]])=1,LoanAmount,INDEX(tblLoan3[ENDING BALANCE],ROW()-ROW(tblLoan3[[#Headers],[BEGINNING BALANCE]])-1)),"")</f>
        <v/>
      </c>
      <c r="D325" s="101" t="str">
        <f>IF(tblLoan3[[#This Row],[PMT NO]]&lt;&gt;"",ScheduledPayment,"")</f>
        <v/>
      </c>
      <c r="E32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25" s="101" t="str">
        <f>IF(tblLoan3[[#This Row],[PMT NO]]&lt;&gt;"",IF(tblLoan3[[#This Row],[SCHEDULED PAYMENT]]+tblLoan3[[#This Row],[EXTRA PAYMENT]]&lt;=tblLoan3[[#This Row],[BEGINNING BALANCE]],tblLoan3[[#This Row],[SCHEDULED PAYMENT]]+tblLoan3[[#This Row],[EXTRA PAYMENT]],tblLoan3[[#This Row],[BEGINNING BALANCE]]),"")</f>
        <v/>
      </c>
      <c r="G325" s="101" t="str">
        <f>IF(tblLoan3[[#This Row],[PMT NO]]&lt;&gt;"",tblLoan3[[#This Row],[TOTAL PAYMENT]]-tblLoan3[[#This Row],[INTEREST]],"")</f>
        <v/>
      </c>
      <c r="H325" s="101" t="str">
        <f>IF(tblLoan3[[#This Row],[PMT NO]]&lt;&gt;"",tblLoan3[[#This Row],[BEGINNING BALANCE]]*(InterestRate/PaymentsPerYear),"")</f>
        <v/>
      </c>
      <c r="I325" s="101" t="str">
        <f>IF(tblLoan3[[#This Row],[PMT NO]]&lt;&gt;"",IF(tblLoan3[[#This Row],[SCHEDULED PAYMENT]]+tblLoan3[[#This Row],[EXTRA PAYMENT]]&lt;=tblLoan3[[#This Row],[BEGINNING BALANCE]],tblLoan3[[#This Row],[BEGINNING BALANCE]]-tblLoan3[[#This Row],[PRINCIPAL]],0),"")</f>
        <v/>
      </c>
      <c r="J325" s="101" t="str">
        <f>IF(tblLoan3[[#This Row],[PMT NO]]&lt;&gt;"",SUM(INDEX(tblLoan3[INTEREST],1,1):tblLoan3[[#This Row],[INTEREST]]),"")</f>
        <v/>
      </c>
    </row>
    <row r="326" spans="1:10" x14ac:dyDescent="0.2">
      <c r="A326" s="97" t="str">
        <f>IF(LoanIsGood,IF(ROW()-ROW(tblLoan3[[#Headers],[PMT NO]])&gt;ScheduledNumberOfPayments,"",ROW()-ROW(tblLoan3[[#Headers],[PMT NO]])),"")</f>
        <v/>
      </c>
      <c r="B326" s="98" t="str">
        <f>IF(tblLoan3[[#This Row],[PMT NO]]&lt;&gt;"",EOMONTH(LoanStartDate,ROW(tblLoan3[[#This Row],[PMT NO]])-ROW(tblLoan3[[#Headers],[PMT NO]])-2)+DAY(LoanStartDate),"")</f>
        <v/>
      </c>
      <c r="C326" s="101" t="str">
        <f>IF(tblLoan3[[#This Row],[PMT NO]]&lt;&gt;"",IF(ROW()-ROW(tblLoan3[[#Headers],[BEGINNING BALANCE]])=1,LoanAmount,INDEX(tblLoan3[ENDING BALANCE],ROW()-ROW(tblLoan3[[#Headers],[BEGINNING BALANCE]])-1)),"")</f>
        <v/>
      </c>
      <c r="D326" s="101" t="str">
        <f>IF(tblLoan3[[#This Row],[PMT NO]]&lt;&gt;"",ScheduledPayment,"")</f>
        <v/>
      </c>
      <c r="E32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26" s="101" t="str">
        <f>IF(tblLoan3[[#This Row],[PMT NO]]&lt;&gt;"",IF(tblLoan3[[#This Row],[SCHEDULED PAYMENT]]+tblLoan3[[#This Row],[EXTRA PAYMENT]]&lt;=tblLoan3[[#This Row],[BEGINNING BALANCE]],tblLoan3[[#This Row],[SCHEDULED PAYMENT]]+tblLoan3[[#This Row],[EXTRA PAYMENT]],tblLoan3[[#This Row],[BEGINNING BALANCE]]),"")</f>
        <v/>
      </c>
      <c r="G326" s="101" t="str">
        <f>IF(tblLoan3[[#This Row],[PMT NO]]&lt;&gt;"",tblLoan3[[#This Row],[TOTAL PAYMENT]]-tblLoan3[[#This Row],[INTEREST]],"")</f>
        <v/>
      </c>
      <c r="H326" s="101" t="str">
        <f>IF(tblLoan3[[#This Row],[PMT NO]]&lt;&gt;"",tblLoan3[[#This Row],[BEGINNING BALANCE]]*(InterestRate/PaymentsPerYear),"")</f>
        <v/>
      </c>
      <c r="I326" s="101" t="str">
        <f>IF(tblLoan3[[#This Row],[PMT NO]]&lt;&gt;"",IF(tblLoan3[[#This Row],[SCHEDULED PAYMENT]]+tblLoan3[[#This Row],[EXTRA PAYMENT]]&lt;=tblLoan3[[#This Row],[BEGINNING BALANCE]],tblLoan3[[#This Row],[BEGINNING BALANCE]]-tblLoan3[[#This Row],[PRINCIPAL]],0),"")</f>
        <v/>
      </c>
      <c r="J326" s="101" t="str">
        <f>IF(tblLoan3[[#This Row],[PMT NO]]&lt;&gt;"",SUM(INDEX(tblLoan3[INTEREST],1,1):tblLoan3[[#This Row],[INTEREST]]),"")</f>
        <v/>
      </c>
    </row>
    <row r="327" spans="1:10" x14ac:dyDescent="0.2">
      <c r="A327" s="97" t="str">
        <f>IF(LoanIsGood,IF(ROW()-ROW(tblLoan3[[#Headers],[PMT NO]])&gt;ScheduledNumberOfPayments,"",ROW()-ROW(tblLoan3[[#Headers],[PMT NO]])),"")</f>
        <v/>
      </c>
      <c r="B327" s="98" t="str">
        <f>IF(tblLoan3[[#This Row],[PMT NO]]&lt;&gt;"",EOMONTH(LoanStartDate,ROW(tblLoan3[[#This Row],[PMT NO]])-ROW(tblLoan3[[#Headers],[PMT NO]])-2)+DAY(LoanStartDate),"")</f>
        <v/>
      </c>
      <c r="C327" s="101" t="str">
        <f>IF(tblLoan3[[#This Row],[PMT NO]]&lt;&gt;"",IF(ROW()-ROW(tblLoan3[[#Headers],[BEGINNING BALANCE]])=1,LoanAmount,INDEX(tblLoan3[ENDING BALANCE],ROW()-ROW(tblLoan3[[#Headers],[BEGINNING BALANCE]])-1)),"")</f>
        <v/>
      </c>
      <c r="D327" s="101" t="str">
        <f>IF(tblLoan3[[#This Row],[PMT NO]]&lt;&gt;"",ScheduledPayment,"")</f>
        <v/>
      </c>
      <c r="E32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27" s="101" t="str">
        <f>IF(tblLoan3[[#This Row],[PMT NO]]&lt;&gt;"",IF(tblLoan3[[#This Row],[SCHEDULED PAYMENT]]+tblLoan3[[#This Row],[EXTRA PAYMENT]]&lt;=tblLoan3[[#This Row],[BEGINNING BALANCE]],tblLoan3[[#This Row],[SCHEDULED PAYMENT]]+tblLoan3[[#This Row],[EXTRA PAYMENT]],tblLoan3[[#This Row],[BEGINNING BALANCE]]),"")</f>
        <v/>
      </c>
      <c r="G327" s="101" t="str">
        <f>IF(tblLoan3[[#This Row],[PMT NO]]&lt;&gt;"",tblLoan3[[#This Row],[TOTAL PAYMENT]]-tblLoan3[[#This Row],[INTEREST]],"")</f>
        <v/>
      </c>
      <c r="H327" s="101" t="str">
        <f>IF(tblLoan3[[#This Row],[PMT NO]]&lt;&gt;"",tblLoan3[[#This Row],[BEGINNING BALANCE]]*(InterestRate/PaymentsPerYear),"")</f>
        <v/>
      </c>
      <c r="I327" s="101" t="str">
        <f>IF(tblLoan3[[#This Row],[PMT NO]]&lt;&gt;"",IF(tblLoan3[[#This Row],[SCHEDULED PAYMENT]]+tblLoan3[[#This Row],[EXTRA PAYMENT]]&lt;=tblLoan3[[#This Row],[BEGINNING BALANCE]],tblLoan3[[#This Row],[BEGINNING BALANCE]]-tblLoan3[[#This Row],[PRINCIPAL]],0),"")</f>
        <v/>
      </c>
      <c r="J327" s="101" t="str">
        <f>IF(tblLoan3[[#This Row],[PMT NO]]&lt;&gt;"",SUM(INDEX(tblLoan3[INTEREST],1,1):tblLoan3[[#This Row],[INTEREST]]),"")</f>
        <v/>
      </c>
    </row>
    <row r="328" spans="1:10" x14ac:dyDescent="0.2">
      <c r="A328" s="97" t="str">
        <f>IF(LoanIsGood,IF(ROW()-ROW(tblLoan3[[#Headers],[PMT NO]])&gt;ScheduledNumberOfPayments,"",ROW()-ROW(tblLoan3[[#Headers],[PMT NO]])),"")</f>
        <v/>
      </c>
      <c r="B328" s="98" t="str">
        <f>IF(tblLoan3[[#This Row],[PMT NO]]&lt;&gt;"",EOMONTH(LoanStartDate,ROW(tblLoan3[[#This Row],[PMT NO]])-ROW(tblLoan3[[#Headers],[PMT NO]])-2)+DAY(LoanStartDate),"")</f>
        <v/>
      </c>
      <c r="C328" s="101" t="str">
        <f>IF(tblLoan3[[#This Row],[PMT NO]]&lt;&gt;"",IF(ROW()-ROW(tblLoan3[[#Headers],[BEGINNING BALANCE]])=1,LoanAmount,INDEX(tblLoan3[ENDING BALANCE],ROW()-ROW(tblLoan3[[#Headers],[BEGINNING BALANCE]])-1)),"")</f>
        <v/>
      </c>
      <c r="D328" s="101" t="str">
        <f>IF(tblLoan3[[#This Row],[PMT NO]]&lt;&gt;"",ScheduledPayment,"")</f>
        <v/>
      </c>
      <c r="E32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28" s="101" t="str">
        <f>IF(tblLoan3[[#This Row],[PMT NO]]&lt;&gt;"",IF(tblLoan3[[#This Row],[SCHEDULED PAYMENT]]+tblLoan3[[#This Row],[EXTRA PAYMENT]]&lt;=tblLoan3[[#This Row],[BEGINNING BALANCE]],tblLoan3[[#This Row],[SCHEDULED PAYMENT]]+tblLoan3[[#This Row],[EXTRA PAYMENT]],tblLoan3[[#This Row],[BEGINNING BALANCE]]),"")</f>
        <v/>
      </c>
      <c r="G328" s="101" t="str">
        <f>IF(tblLoan3[[#This Row],[PMT NO]]&lt;&gt;"",tblLoan3[[#This Row],[TOTAL PAYMENT]]-tblLoan3[[#This Row],[INTEREST]],"")</f>
        <v/>
      </c>
      <c r="H328" s="101" t="str">
        <f>IF(tblLoan3[[#This Row],[PMT NO]]&lt;&gt;"",tblLoan3[[#This Row],[BEGINNING BALANCE]]*(InterestRate/PaymentsPerYear),"")</f>
        <v/>
      </c>
      <c r="I328" s="101" t="str">
        <f>IF(tblLoan3[[#This Row],[PMT NO]]&lt;&gt;"",IF(tblLoan3[[#This Row],[SCHEDULED PAYMENT]]+tblLoan3[[#This Row],[EXTRA PAYMENT]]&lt;=tblLoan3[[#This Row],[BEGINNING BALANCE]],tblLoan3[[#This Row],[BEGINNING BALANCE]]-tblLoan3[[#This Row],[PRINCIPAL]],0),"")</f>
        <v/>
      </c>
      <c r="J328" s="101" t="str">
        <f>IF(tblLoan3[[#This Row],[PMT NO]]&lt;&gt;"",SUM(INDEX(tblLoan3[INTEREST],1,1):tblLoan3[[#This Row],[INTEREST]]),"")</f>
        <v/>
      </c>
    </row>
    <row r="329" spans="1:10" x14ac:dyDescent="0.2">
      <c r="A329" s="97" t="str">
        <f>IF(LoanIsGood,IF(ROW()-ROW(tblLoan3[[#Headers],[PMT NO]])&gt;ScheduledNumberOfPayments,"",ROW()-ROW(tblLoan3[[#Headers],[PMT NO]])),"")</f>
        <v/>
      </c>
      <c r="B329" s="98" t="str">
        <f>IF(tblLoan3[[#This Row],[PMT NO]]&lt;&gt;"",EOMONTH(LoanStartDate,ROW(tblLoan3[[#This Row],[PMT NO]])-ROW(tblLoan3[[#Headers],[PMT NO]])-2)+DAY(LoanStartDate),"")</f>
        <v/>
      </c>
      <c r="C329" s="101" t="str">
        <f>IF(tblLoan3[[#This Row],[PMT NO]]&lt;&gt;"",IF(ROW()-ROW(tblLoan3[[#Headers],[BEGINNING BALANCE]])=1,LoanAmount,INDEX(tblLoan3[ENDING BALANCE],ROW()-ROW(tblLoan3[[#Headers],[BEGINNING BALANCE]])-1)),"")</f>
        <v/>
      </c>
      <c r="D329" s="101" t="str">
        <f>IF(tblLoan3[[#This Row],[PMT NO]]&lt;&gt;"",ScheduledPayment,"")</f>
        <v/>
      </c>
      <c r="E32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29" s="101" t="str">
        <f>IF(tblLoan3[[#This Row],[PMT NO]]&lt;&gt;"",IF(tblLoan3[[#This Row],[SCHEDULED PAYMENT]]+tblLoan3[[#This Row],[EXTRA PAYMENT]]&lt;=tblLoan3[[#This Row],[BEGINNING BALANCE]],tblLoan3[[#This Row],[SCHEDULED PAYMENT]]+tblLoan3[[#This Row],[EXTRA PAYMENT]],tblLoan3[[#This Row],[BEGINNING BALANCE]]),"")</f>
        <v/>
      </c>
      <c r="G329" s="101" t="str">
        <f>IF(tblLoan3[[#This Row],[PMT NO]]&lt;&gt;"",tblLoan3[[#This Row],[TOTAL PAYMENT]]-tblLoan3[[#This Row],[INTEREST]],"")</f>
        <v/>
      </c>
      <c r="H329" s="101" t="str">
        <f>IF(tblLoan3[[#This Row],[PMT NO]]&lt;&gt;"",tblLoan3[[#This Row],[BEGINNING BALANCE]]*(InterestRate/PaymentsPerYear),"")</f>
        <v/>
      </c>
      <c r="I329" s="101" t="str">
        <f>IF(tblLoan3[[#This Row],[PMT NO]]&lt;&gt;"",IF(tblLoan3[[#This Row],[SCHEDULED PAYMENT]]+tblLoan3[[#This Row],[EXTRA PAYMENT]]&lt;=tblLoan3[[#This Row],[BEGINNING BALANCE]],tblLoan3[[#This Row],[BEGINNING BALANCE]]-tblLoan3[[#This Row],[PRINCIPAL]],0),"")</f>
        <v/>
      </c>
      <c r="J329" s="101" t="str">
        <f>IF(tblLoan3[[#This Row],[PMT NO]]&lt;&gt;"",SUM(INDEX(tblLoan3[INTEREST],1,1):tblLoan3[[#This Row],[INTEREST]]),"")</f>
        <v/>
      </c>
    </row>
    <row r="330" spans="1:10" x14ac:dyDescent="0.2">
      <c r="A330" s="97" t="str">
        <f>IF(LoanIsGood,IF(ROW()-ROW(tblLoan3[[#Headers],[PMT NO]])&gt;ScheduledNumberOfPayments,"",ROW()-ROW(tblLoan3[[#Headers],[PMT NO]])),"")</f>
        <v/>
      </c>
      <c r="B330" s="98" t="str">
        <f>IF(tblLoan3[[#This Row],[PMT NO]]&lt;&gt;"",EOMONTH(LoanStartDate,ROW(tblLoan3[[#This Row],[PMT NO]])-ROW(tblLoan3[[#Headers],[PMT NO]])-2)+DAY(LoanStartDate),"")</f>
        <v/>
      </c>
      <c r="C330" s="101" t="str">
        <f>IF(tblLoan3[[#This Row],[PMT NO]]&lt;&gt;"",IF(ROW()-ROW(tblLoan3[[#Headers],[BEGINNING BALANCE]])=1,LoanAmount,INDEX(tblLoan3[ENDING BALANCE],ROW()-ROW(tblLoan3[[#Headers],[BEGINNING BALANCE]])-1)),"")</f>
        <v/>
      </c>
      <c r="D330" s="101" t="str">
        <f>IF(tblLoan3[[#This Row],[PMT NO]]&lt;&gt;"",ScheduledPayment,"")</f>
        <v/>
      </c>
      <c r="E33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30" s="101" t="str">
        <f>IF(tblLoan3[[#This Row],[PMT NO]]&lt;&gt;"",IF(tblLoan3[[#This Row],[SCHEDULED PAYMENT]]+tblLoan3[[#This Row],[EXTRA PAYMENT]]&lt;=tblLoan3[[#This Row],[BEGINNING BALANCE]],tblLoan3[[#This Row],[SCHEDULED PAYMENT]]+tblLoan3[[#This Row],[EXTRA PAYMENT]],tblLoan3[[#This Row],[BEGINNING BALANCE]]),"")</f>
        <v/>
      </c>
      <c r="G330" s="101" t="str">
        <f>IF(tblLoan3[[#This Row],[PMT NO]]&lt;&gt;"",tblLoan3[[#This Row],[TOTAL PAYMENT]]-tblLoan3[[#This Row],[INTEREST]],"")</f>
        <v/>
      </c>
      <c r="H330" s="101" t="str">
        <f>IF(tblLoan3[[#This Row],[PMT NO]]&lt;&gt;"",tblLoan3[[#This Row],[BEGINNING BALANCE]]*(InterestRate/PaymentsPerYear),"")</f>
        <v/>
      </c>
      <c r="I330" s="101" t="str">
        <f>IF(tblLoan3[[#This Row],[PMT NO]]&lt;&gt;"",IF(tblLoan3[[#This Row],[SCHEDULED PAYMENT]]+tblLoan3[[#This Row],[EXTRA PAYMENT]]&lt;=tblLoan3[[#This Row],[BEGINNING BALANCE]],tblLoan3[[#This Row],[BEGINNING BALANCE]]-tblLoan3[[#This Row],[PRINCIPAL]],0),"")</f>
        <v/>
      </c>
      <c r="J330" s="101" t="str">
        <f>IF(tblLoan3[[#This Row],[PMT NO]]&lt;&gt;"",SUM(INDEX(tblLoan3[INTEREST],1,1):tblLoan3[[#This Row],[INTEREST]]),"")</f>
        <v/>
      </c>
    </row>
    <row r="331" spans="1:10" x14ac:dyDescent="0.2">
      <c r="A331" s="97" t="str">
        <f>IF(LoanIsGood,IF(ROW()-ROW(tblLoan3[[#Headers],[PMT NO]])&gt;ScheduledNumberOfPayments,"",ROW()-ROW(tblLoan3[[#Headers],[PMT NO]])),"")</f>
        <v/>
      </c>
      <c r="B331" s="98" t="str">
        <f>IF(tblLoan3[[#This Row],[PMT NO]]&lt;&gt;"",EOMONTH(LoanStartDate,ROW(tblLoan3[[#This Row],[PMT NO]])-ROW(tblLoan3[[#Headers],[PMT NO]])-2)+DAY(LoanStartDate),"")</f>
        <v/>
      </c>
      <c r="C331" s="101" t="str">
        <f>IF(tblLoan3[[#This Row],[PMT NO]]&lt;&gt;"",IF(ROW()-ROW(tblLoan3[[#Headers],[BEGINNING BALANCE]])=1,LoanAmount,INDEX(tblLoan3[ENDING BALANCE],ROW()-ROW(tblLoan3[[#Headers],[BEGINNING BALANCE]])-1)),"")</f>
        <v/>
      </c>
      <c r="D331" s="101" t="str">
        <f>IF(tblLoan3[[#This Row],[PMT NO]]&lt;&gt;"",ScheduledPayment,"")</f>
        <v/>
      </c>
      <c r="E33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31" s="101" t="str">
        <f>IF(tblLoan3[[#This Row],[PMT NO]]&lt;&gt;"",IF(tblLoan3[[#This Row],[SCHEDULED PAYMENT]]+tblLoan3[[#This Row],[EXTRA PAYMENT]]&lt;=tblLoan3[[#This Row],[BEGINNING BALANCE]],tblLoan3[[#This Row],[SCHEDULED PAYMENT]]+tblLoan3[[#This Row],[EXTRA PAYMENT]],tblLoan3[[#This Row],[BEGINNING BALANCE]]),"")</f>
        <v/>
      </c>
      <c r="G331" s="101" t="str">
        <f>IF(tblLoan3[[#This Row],[PMT NO]]&lt;&gt;"",tblLoan3[[#This Row],[TOTAL PAYMENT]]-tblLoan3[[#This Row],[INTEREST]],"")</f>
        <v/>
      </c>
      <c r="H331" s="101" t="str">
        <f>IF(tblLoan3[[#This Row],[PMT NO]]&lt;&gt;"",tblLoan3[[#This Row],[BEGINNING BALANCE]]*(InterestRate/PaymentsPerYear),"")</f>
        <v/>
      </c>
      <c r="I331" s="101" t="str">
        <f>IF(tblLoan3[[#This Row],[PMT NO]]&lt;&gt;"",IF(tblLoan3[[#This Row],[SCHEDULED PAYMENT]]+tblLoan3[[#This Row],[EXTRA PAYMENT]]&lt;=tblLoan3[[#This Row],[BEGINNING BALANCE]],tblLoan3[[#This Row],[BEGINNING BALANCE]]-tblLoan3[[#This Row],[PRINCIPAL]],0),"")</f>
        <v/>
      </c>
      <c r="J331" s="101" t="str">
        <f>IF(tblLoan3[[#This Row],[PMT NO]]&lt;&gt;"",SUM(INDEX(tblLoan3[INTEREST],1,1):tblLoan3[[#This Row],[INTEREST]]),"")</f>
        <v/>
      </c>
    </row>
    <row r="332" spans="1:10" x14ac:dyDescent="0.2">
      <c r="A332" s="97" t="str">
        <f>IF(LoanIsGood,IF(ROW()-ROW(tblLoan3[[#Headers],[PMT NO]])&gt;ScheduledNumberOfPayments,"",ROW()-ROW(tblLoan3[[#Headers],[PMT NO]])),"")</f>
        <v/>
      </c>
      <c r="B332" s="98" t="str">
        <f>IF(tblLoan3[[#This Row],[PMT NO]]&lt;&gt;"",EOMONTH(LoanStartDate,ROW(tblLoan3[[#This Row],[PMT NO]])-ROW(tblLoan3[[#Headers],[PMT NO]])-2)+DAY(LoanStartDate),"")</f>
        <v/>
      </c>
      <c r="C332" s="101" t="str">
        <f>IF(tblLoan3[[#This Row],[PMT NO]]&lt;&gt;"",IF(ROW()-ROW(tblLoan3[[#Headers],[BEGINNING BALANCE]])=1,LoanAmount,INDEX(tblLoan3[ENDING BALANCE],ROW()-ROW(tblLoan3[[#Headers],[BEGINNING BALANCE]])-1)),"")</f>
        <v/>
      </c>
      <c r="D332" s="101" t="str">
        <f>IF(tblLoan3[[#This Row],[PMT NO]]&lt;&gt;"",ScheduledPayment,"")</f>
        <v/>
      </c>
      <c r="E33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32" s="101" t="str">
        <f>IF(tblLoan3[[#This Row],[PMT NO]]&lt;&gt;"",IF(tblLoan3[[#This Row],[SCHEDULED PAYMENT]]+tblLoan3[[#This Row],[EXTRA PAYMENT]]&lt;=tblLoan3[[#This Row],[BEGINNING BALANCE]],tblLoan3[[#This Row],[SCHEDULED PAYMENT]]+tblLoan3[[#This Row],[EXTRA PAYMENT]],tblLoan3[[#This Row],[BEGINNING BALANCE]]),"")</f>
        <v/>
      </c>
      <c r="G332" s="101" t="str">
        <f>IF(tblLoan3[[#This Row],[PMT NO]]&lt;&gt;"",tblLoan3[[#This Row],[TOTAL PAYMENT]]-tblLoan3[[#This Row],[INTEREST]],"")</f>
        <v/>
      </c>
      <c r="H332" s="101" t="str">
        <f>IF(tblLoan3[[#This Row],[PMT NO]]&lt;&gt;"",tblLoan3[[#This Row],[BEGINNING BALANCE]]*(InterestRate/PaymentsPerYear),"")</f>
        <v/>
      </c>
      <c r="I332" s="101" t="str">
        <f>IF(tblLoan3[[#This Row],[PMT NO]]&lt;&gt;"",IF(tblLoan3[[#This Row],[SCHEDULED PAYMENT]]+tblLoan3[[#This Row],[EXTRA PAYMENT]]&lt;=tblLoan3[[#This Row],[BEGINNING BALANCE]],tblLoan3[[#This Row],[BEGINNING BALANCE]]-tblLoan3[[#This Row],[PRINCIPAL]],0),"")</f>
        <v/>
      </c>
      <c r="J332" s="101" t="str">
        <f>IF(tblLoan3[[#This Row],[PMT NO]]&lt;&gt;"",SUM(INDEX(tblLoan3[INTEREST],1,1):tblLoan3[[#This Row],[INTEREST]]),"")</f>
        <v/>
      </c>
    </row>
    <row r="333" spans="1:10" x14ac:dyDescent="0.2">
      <c r="A333" s="97" t="str">
        <f>IF(LoanIsGood,IF(ROW()-ROW(tblLoan3[[#Headers],[PMT NO]])&gt;ScheduledNumberOfPayments,"",ROW()-ROW(tblLoan3[[#Headers],[PMT NO]])),"")</f>
        <v/>
      </c>
      <c r="B333" s="98" t="str">
        <f>IF(tblLoan3[[#This Row],[PMT NO]]&lt;&gt;"",EOMONTH(LoanStartDate,ROW(tblLoan3[[#This Row],[PMT NO]])-ROW(tblLoan3[[#Headers],[PMT NO]])-2)+DAY(LoanStartDate),"")</f>
        <v/>
      </c>
      <c r="C333" s="101" t="str">
        <f>IF(tblLoan3[[#This Row],[PMT NO]]&lt;&gt;"",IF(ROW()-ROW(tblLoan3[[#Headers],[BEGINNING BALANCE]])=1,LoanAmount,INDEX(tblLoan3[ENDING BALANCE],ROW()-ROW(tblLoan3[[#Headers],[BEGINNING BALANCE]])-1)),"")</f>
        <v/>
      </c>
      <c r="D333" s="101" t="str">
        <f>IF(tblLoan3[[#This Row],[PMT NO]]&lt;&gt;"",ScheduledPayment,"")</f>
        <v/>
      </c>
      <c r="E33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33" s="101" t="str">
        <f>IF(tblLoan3[[#This Row],[PMT NO]]&lt;&gt;"",IF(tblLoan3[[#This Row],[SCHEDULED PAYMENT]]+tblLoan3[[#This Row],[EXTRA PAYMENT]]&lt;=tblLoan3[[#This Row],[BEGINNING BALANCE]],tblLoan3[[#This Row],[SCHEDULED PAYMENT]]+tblLoan3[[#This Row],[EXTRA PAYMENT]],tblLoan3[[#This Row],[BEGINNING BALANCE]]),"")</f>
        <v/>
      </c>
      <c r="G333" s="101" t="str">
        <f>IF(tblLoan3[[#This Row],[PMT NO]]&lt;&gt;"",tblLoan3[[#This Row],[TOTAL PAYMENT]]-tblLoan3[[#This Row],[INTEREST]],"")</f>
        <v/>
      </c>
      <c r="H333" s="101" t="str">
        <f>IF(tblLoan3[[#This Row],[PMT NO]]&lt;&gt;"",tblLoan3[[#This Row],[BEGINNING BALANCE]]*(InterestRate/PaymentsPerYear),"")</f>
        <v/>
      </c>
      <c r="I333" s="101" t="str">
        <f>IF(tblLoan3[[#This Row],[PMT NO]]&lt;&gt;"",IF(tblLoan3[[#This Row],[SCHEDULED PAYMENT]]+tblLoan3[[#This Row],[EXTRA PAYMENT]]&lt;=tblLoan3[[#This Row],[BEGINNING BALANCE]],tblLoan3[[#This Row],[BEGINNING BALANCE]]-tblLoan3[[#This Row],[PRINCIPAL]],0),"")</f>
        <v/>
      </c>
      <c r="J333" s="101" t="str">
        <f>IF(tblLoan3[[#This Row],[PMT NO]]&lt;&gt;"",SUM(INDEX(tblLoan3[INTEREST],1,1):tblLoan3[[#This Row],[INTEREST]]),"")</f>
        <v/>
      </c>
    </row>
    <row r="334" spans="1:10" x14ac:dyDescent="0.2">
      <c r="A334" s="97" t="str">
        <f>IF(LoanIsGood,IF(ROW()-ROW(tblLoan3[[#Headers],[PMT NO]])&gt;ScheduledNumberOfPayments,"",ROW()-ROW(tblLoan3[[#Headers],[PMT NO]])),"")</f>
        <v/>
      </c>
      <c r="B334" s="98" t="str">
        <f>IF(tblLoan3[[#This Row],[PMT NO]]&lt;&gt;"",EOMONTH(LoanStartDate,ROW(tblLoan3[[#This Row],[PMT NO]])-ROW(tblLoan3[[#Headers],[PMT NO]])-2)+DAY(LoanStartDate),"")</f>
        <v/>
      </c>
      <c r="C334" s="101" t="str">
        <f>IF(tblLoan3[[#This Row],[PMT NO]]&lt;&gt;"",IF(ROW()-ROW(tblLoan3[[#Headers],[BEGINNING BALANCE]])=1,LoanAmount,INDEX(tblLoan3[ENDING BALANCE],ROW()-ROW(tblLoan3[[#Headers],[BEGINNING BALANCE]])-1)),"")</f>
        <v/>
      </c>
      <c r="D334" s="101" t="str">
        <f>IF(tblLoan3[[#This Row],[PMT NO]]&lt;&gt;"",ScheduledPayment,"")</f>
        <v/>
      </c>
      <c r="E33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34" s="101" t="str">
        <f>IF(tblLoan3[[#This Row],[PMT NO]]&lt;&gt;"",IF(tblLoan3[[#This Row],[SCHEDULED PAYMENT]]+tblLoan3[[#This Row],[EXTRA PAYMENT]]&lt;=tblLoan3[[#This Row],[BEGINNING BALANCE]],tblLoan3[[#This Row],[SCHEDULED PAYMENT]]+tblLoan3[[#This Row],[EXTRA PAYMENT]],tblLoan3[[#This Row],[BEGINNING BALANCE]]),"")</f>
        <v/>
      </c>
      <c r="G334" s="101" t="str">
        <f>IF(tblLoan3[[#This Row],[PMT NO]]&lt;&gt;"",tblLoan3[[#This Row],[TOTAL PAYMENT]]-tblLoan3[[#This Row],[INTEREST]],"")</f>
        <v/>
      </c>
      <c r="H334" s="101" t="str">
        <f>IF(tblLoan3[[#This Row],[PMT NO]]&lt;&gt;"",tblLoan3[[#This Row],[BEGINNING BALANCE]]*(InterestRate/PaymentsPerYear),"")</f>
        <v/>
      </c>
      <c r="I334" s="101" t="str">
        <f>IF(tblLoan3[[#This Row],[PMT NO]]&lt;&gt;"",IF(tblLoan3[[#This Row],[SCHEDULED PAYMENT]]+tblLoan3[[#This Row],[EXTRA PAYMENT]]&lt;=tblLoan3[[#This Row],[BEGINNING BALANCE]],tblLoan3[[#This Row],[BEGINNING BALANCE]]-tblLoan3[[#This Row],[PRINCIPAL]],0),"")</f>
        <v/>
      </c>
      <c r="J334" s="101" t="str">
        <f>IF(tblLoan3[[#This Row],[PMT NO]]&lt;&gt;"",SUM(INDEX(tblLoan3[INTEREST],1,1):tblLoan3[[#This Row],[INTEREST]]),"")</f>
        <v/>
      </c>
    </row>
    <row r="335" spans="1:10" x14ac:dyDescent="0.2">
      <c r="A335" s="97" t="str">
        <f>IF(LoanIsGood,IF(ROW()-ROW(tblLoan3[[#Headers],[PMT NO]])&gt;ScheduledNumberOfPayments,"",ROW()-ROW(tblLoan3[[#Headers],[PMT NO]])),"")</f>
        <v/>
      </c>
      <c r="B335" s="98" t="str">
        <f>IF(tblLoan3[[#This Row],[PMT NO]]&lt;&gt;"",EOMONTH(LoanStartDate,ROW(tblLoan3[[#This Row],[PMT NO]])-ROW(tblLoan3[[#Headers],[PMT NO]])-2)+DAY(LoanStartDate),"")</f>
        <v/>
      </c>
      <c r="C335" s="101" t="str">
        <f>IF(tblLoan3[[#This Row],[PMT NO]]&lt;&gt;"",IF(ROW()-ROW(tblLoan3[[#Headers],[BEGINNING BALANCE]])=1,LoanAmount,INDEX(tblLoan3[ENDING BALANCE],ROW()-ROW(tblLoan3[[#Headers],[BEGINNING BALANCE]])-1)),"")</f>
        <v/>
      </c>
      <c r="D335" s="101" t="str">
        <f>IF(tblLoan3[[#This Row],[PMT NO]]&lt;&gt;"",ScheduledPayment,"")</f>
        <v/>
      </c>
      <c r="E33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35" s="101" t="str">
        <f>IF(tblLoan3[[#This Row],[PMT NO]]&lt;&gt;"",IF(tblLoan3[[#This Row],[SCHEDULED PAYMENT]]+tblLoan3[[#This Row],[EXTRA PAYMENT]]&lt;=tblLoan3[[#This Row],[BEGINNING BALANCE]],tblLoan3[[#This Row],[SCHEDULED PAYMENT]]+tblLoan3[[#This Row],[EXTRA PAYMENT]],tblLoan3[[#This Row],[BEGINNING BALANCE]]),"")</f>
        <v/>
      </c>
      <c r="G335" s="101" t="str">
        <f>IF(tblLoan3[[#This Row],[PMT NO]]&lt;&gt;"",tblLoan3[[#This Row],[TOTAL PAYMENT]]-tblLoan3[[#This Row],[INTEREST]],"")</f>
        <v/>
      </c>
      <c r="H335" s="101" t="str">
        <f>IF(tblLoan3[[#This Row],[PMT NO]]&lt;&gt;"",tblLoan3[[#This Row],[BEGINNING BALANCE]]*(InterestRate/PaymentsPerYear),"")</f>
        <v/>
      </c>
      <c r="I335" s="101" t="str">
        <f>IF(tblLoan3[[#This Row],[PMT NO]]&lt;&gt;"",IF(tblLoan3[[#This Row],[SCHEDULED PAYMENT]]+tblLoan3[[#This Row],[EXTRA PAYMENT]]&lt;=tblLoan3[[#This Row],[BEGINNING BALANCE]],tblLoan3[[#This Row],[BEGINNING BALANCE]]-tblLoan3[[#This Row],[PRINCIPAL]],0),"")</f>
        <v/>
      </c>
      <c r="J335" s="101" t="str">
        <f>IF(tblLoan3[[#This Row],[PMT NO]]&lt;&gt;"",SUM(INDEX(tblLoan3[INTEREST],1,1):tblLoan3[[#This Row],[INTEREST]]),"")</f>
        <v/>
      </c>
    </row>
    <row r="336" spans="1:10" x14ac:dyDescent="0.2">
      <c r="A336" s="97" t="str">
        <f>IF(LoanIsGood,IF(ROW()-ROW(tblLoan3[[#Headers],[PMT NO]])&gt;ScheduledNumberOfPayments,"",ROW()-ROW(tblLoan3[[#Headers],[PMT NO]])),"")</f>
        <v/>
      </c>
      <c r="B336" s="98" t="str">
        <f>IF(tblLoan3[[#This Row],[PMT NO]]&lt;&gt;"",EOMONTH(LoanStartDate,ROW(tblLoan3[[#This Row],[PMT NO]])-ROW(tblLoan3[[#Headers],[PMT NO]])-2)+DAY(LoanStartDate),"")</f>
        <v/>
      </c>
      <c r="C336" s="101" t="str">
        <f>IF(tblLoan3[[#This Row],[PMT NO]]&lt;&gt;"",IF(ROW()-ROW(tblLoan3[[#Headers],[BEGINNING BALANCE]])=1,LoanAmount,INDEX(tblLoan3[ENDING BALANCE],ROW()-ROW(tblLoan3[[#Headers],[BEGINNING BALANCE]])-1)),"")</f>
        <v/>
      </c>
      <c r="D336" s="101" t="str">
        <f>IF(tblLoan3[[#This Row],[PMT NO]]&lt;&gt;"",ScheduledPayment,"")</f>
        <v/>
      </c>
      <c r="E33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36" s="101" t="str">
        <f>IF(tblLoan3[[#This Row],[PMT NO]]&lt;&gt;"",IF(tblLoan3[[#This Row],[SCHEDULED PAYMENT]]+tblLoan3[[#This Row],[EXTRA PAYMENT]]&lt;=tblLoan3[[#This Row],[BEGINNING BALANCE]],tblLoan3[[#This Row],[SCHEDULED PAYMENT]]+tblLoan3[[#This Row],[EXTRA PAYMENT]],tblLoan3[[#This Row],[BEGINNING BALANCE]]),"")</f>
        <v/>
      </c>
      <c r="G336" s="101" t="str">
        <f>IF(tblLoan3[[#This Row],[PMT NO]]&lt;&gt;"",tblLoan3[[#This Row],[TOTAL PAYMENT]]-tblLoan3[[#This Row],[INTEREST]],"")</f>
        <v/>
      </c>
      <c r="H336" s="101" t="str">
        <f>IF(tblLoan3[[#This Row],[PMT NO]]&lt;&gt;"",tblLoan3[[#This Row],[BEGINNING BALANCE]]*(InterestRate/PaymentsPerYear),"")</f>
        <v/>
      </c>
      <c r="I336" s="101" t="str">
        <f>IF(tblLoan3[[#This Row],[PMT NO]]&lt;&gt;"",IF(tblLoan3[[#This Row],[SCHEDULED PAYMENT]]+tblLoan3[[#This Row],[EXTRA PAYMENT]]&lt;=tblLoan3[[#This Row],[BEGINNING BALANCE]],tblLoan3[[#This Row],[BEGINNING BALANCE]]-tblLoan3[[#This Row],[PRINCIPAL]],0),"")</f>
        <v/>
      </c>
      <c r="J336" s="101" t="str">
        <f>IF(tblLoan3[[#This Row],[PMT NO]]&lt;&gt;"",SUM(INDEX(tblLoan3[INTEREST],1,1):tblLoan3[[#This Row],[INTEREST]]),"")</f>
        <v/>
      </c>
    </row>
    <row r="337" spans="1:10" x14ac:dyDescent="0.2">
      <c r="A337" s="97" t="str">
        <f>IF(LoanIsGood,IF(ROW()-ROW(tblLoan3[[#Headers],[PMT NO]])&gt;ScheduledNumberOfPayments,"",ROW()-ROW(tblLoan3[[#Headers],[PMT NO]])),"")</f>
        <v/>
      </c>
      <c r="B337" s="98" t="str">
        <f>IF(tblLoan3[[#This Row],[PMT NO]]&lt;&gt;"",EOMONTH(LoanStartDate,ROW(tblLoan3[[#This Row],[PMT NO]])-ROW(tblLoan3[[#Headers],[PMT NO]])-2)+DAY(LoanStartDate),"")</f>
        <v/>
      </c>
      <c r="C337" s="101" t="str">
        <f>IF(tblLoan3[[#This Row],[PMT NO]]&lt;&gt;"",IF(ROW()-ROW(tblLoan3[[#Headers],[BEGINNING BALANCE]])=1,LoanAmount,INDEX(tblLoan3[ENDING BALANCE],ROW()-ROW(tblLoan3[[#Headers],[BEGINNING BALANCE]])-1)),"")</f>
        <v/>
      </c>
      <c r="D337" s="101" t="str">
        <f>IF(tblLoan3[[#This Row],[PMT NO]]&lt;&gt;"",ScheduledPayment,"")</f>
        <v/>
      </c>
      <c r="E33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37" s="101" t="str">
        <f>IF(tblLoan3[[#This Row],[PMT NO]]&lt;&gt;"",IF(tblLoan3[[#This Row],[SCHEDULED PAYMENT]]+tblLoan3[[#This Row],[EXTRA PAYMENT]]&lt;=tblLoan3[[#This Row],[BEGINNING BALANCE]],tblLoan3[[#This Row],[SCHEDULED PAYMENT]]+tblLoan3[[#This Row],[EXTRA PAYMENT]],tblLoan3[[#This Row],[BEGINNING BALANCE]]),"")</f>
        <v/>
      </c>
      <c r="G337" s="101" t="str">
        <f>IF(tblLoan3[[#This Row],[PMT NO]]&lt;&gt;"",tblLoan3[[#This Row],[TOTAL PAYMENT]]-tblLoan3[[#This Row],[INTEREST]],"")</f>
        <v/>
      </c>
      <c r="H337" s="101" t="str">
        <f>IF(tblLoan3[[#This Row],[PMT NO]]&lt;&gt;"",tblLoan3[[#This Row],[BEGINNING BALANCE]]*(InterestRate/PaymentsPerYear),"")</f>
        <v/>
      </c>
      <c r="I337" s="101" t="str">
        <f>IF(tblLoan3[[#This Row],[PMT NO]]&lt;&gt;"",IF(tblLoan3[[#This Row],[SCHEDULED PAYMENT]]+tblLoan3[[#This Row],[EXTRA PAYMENT]]&lt;=tblLoan3[[#This Row],[BEGINNING BALANCE]],tblLoan3[[#This Row],[BEGINNING BALANCE]]-tblLoan3[[#This Row],[PRINCIPAL]],0),"")</f>
        <v/>
      </c>
      <c r="J337" s="101" t="str">
        <f>IF(tblLoan3[[#This Row],[PMT NO]]&lt;&gt;"",SUM(INDEX(tblLoan3[INTEREST],1,1):tblLoan3[[#This Row],[INTEREST]]),"")</f>
        <v/>
      </c>
    </row>
    <row r="338" spans="1:10" x14ac:dyDescent="0.2">
      <c r="A338" s="97" t="str">
        <f>IF(LoanIsGood,IF(ROW()-ROW(tblLoan3[[#Headers],[PMT NO]])&gt;ScheduledNumberOfPayments,"",ROW()-ROW(tblLoan3[[#Headers],[PMT NO]])),"")</f>
        <v/>
      </c>
      <c r="B338" s="98" t="str">
        <f>IF(tblLoan3[[#This Row],[PMT NO]]&lt;&gt;"",EOMONTH(LoanStartDate,ROW(tblLoan3[[#This Row],[PMT NO]])-ROW(tblLoan3[[#Headers],[PMT NO]])-2)+DAY(LoanStartDate),"")</f>
        <v/>
      </c>
      <c r="C338" s="101" t="str">
        <f>IF(tblLoan3[[#This Row],[PMT NO]]&lt;&gt;"",IF(ROW()-ROW(tblLoan3[[#Headers],[BEGINNING BALANCE]])=1,LoanAmount,INDEX(tblLoan3[ENDING BALANCE],ROW()-ROW(tblLoan3[[#Headers],[BEGINNING BALANCE]])-1)),"")</f>
        <v/>
      </c>
      <c r="D338" s="101" t="str">
        <f>IF(tblLoan3[[#This Row],[PMT NO]]&lt;&gt;"",ScheduledPayment,"")</f>
        <v/>
      </c>
      <c r="E33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38" s="101" t="str">
        <f>IF(tblLoan3[[#This Row],[PMT NO]]&lt;&gt;"",IF(tblLoan3[[#This Row],[SCHEDULED PAYMENT]]+tblLoan3[[#This Row],[EXTRA PAYMENT]]&lt;=tblLoan3[[#This Row],[BEGINNING BALANCE]],tblLoan3[[#This Row],[SCHEDULED PAYMENT]]+tblLoan3[[#This Row],[EXTRA PAYMENT]],tblLoan3[[#This Row],[BEGINNING BALANCE]]),"")</f>
        <v/>
      </c>
      <c r="G338" s="101" t="str">
        <f>IF(tblLoan3[[#This Row],[PMT NO]]&lt;&gt;"",tblLoan3[[#This Row],[TOTAL PAYMENT]]-tblLoan3[[#This Row],[INTEREST]],"")</f>
        <v/>
      </c>
      <c r="H338" s="101" t="str">
        <f>IF(tblLoan3[[#This Row],[PMT NO]]&lt;&gt;"",tblLoan3[[#This Row],[BEGINNING BALANCE]]*(InterestRate/PaymentsPerYear),"")</f>
        <v/>
      </c>
      <c r="I338" s="101" t="str">
        <f>IF(tblLoan3[[#This Row],[PMT NO]]&lt;&gt;"",IF(tblLoan3[[#This Row],[SCHEDULED PAYMENT]]+tblLoan3[[#This Row],[EXTRA PAYMENT]]&lt;=tblLoan3[[#This Row],[BEGINNING BALANCE]],tblLoan3[[#This Row],[BEGINNING BALANCE]]-tblLoan3[[#This Row],[PRINCIPAL]],0),"")</f>
        <v/>
      </c>
      <c r="J338" s="101" t="str">
        <f>IF(tblLoan3[[#This Row],[PMT NO]]&lt;&gt;"",SUM(INDEX(tblLoan3[INTEREST],1,1):tblLoan3[[#This Row],[INTEREST]]),"")</f>
        <v/>
      </c>
    </row>
    <row r="339" spans="1:10" x14ac:dyDescent="0.2">
      <c r="A339" s="97" t="str">
        <f>IF(LoanIsGood,IF(ROW()-ROW(tblLoan3[[#Headers],[PMT NO]])&gt;ScheduledNumberOfPayments,"",ROW()-ROW(tblLoan3[[#Headers],[PMT NO]])),"")</f>
        <v/>
      </c>
      <c r="B339" s="98" t="str">
        <f>IF(tblLoan3[[#This Row],[PMT NO]]&lt;&gt;"",EOMONTH(LoanStartDate,ROW(tblLoan3[[#This Row],[PMT NO]])-ROW(tblLoan3[[#Headers],[PMT NO]])-2)+DAY(LoanStartDate),"")</f>
        <v/>
      </c>
      <c r="C339" s="101" t="str">
        <f>IF(tblLoan3[[#This Row],[PMT NO]]&lt;&gt;"",IF(ROW()-ROW(tblLoan3[[#Headers],[BEGINNING BALANCE]])=1,LoanAmount,INDEX(tblLoan3[ENDING BALANCE],ROW()-ROW(tblLoan3[[#Headers],[BEGINNING BALANCE]])-1)),"")</f>
        <v/>
      </c>
      <c r="D339" s="101" t="str">
        <f>IF(tblLoan3[[#This Row],[PMT NO]]&lt;&gt;"",ScheduledPayment,"")</f>
        <v/>
      </c>
      <c r="E33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39" s="101" t="str">
        <f>IF(tblLoan3[[#This Row],[PMT NO]]&lt;&gt;"",IF(tblLoan3[[#This Row],[SCHEDULED PAYMENT]]+tblLoan3[[#This Row],[EXTRA PAYMENT]]&lt;=tblLoan3[[#This Row],[BEGINNING BALANCE]],tblLoan3[[#This Row],[SCHEDULED PAYMENT]]+tblLoan3[[#This Row],[EXTRA PAYMENT]],tblLoan3[[#This Row],[BEGINNING BALANCE]]),"")</f>
        <v/>
      </c>
      <c r="G339" s="101" t="str">
        <f>IF(tblLoan3[[#This Row],[PMT NO]]&lt;&gt;"",tblLoan3[[#This Row],[TOTAL PAYMENT]]-tblLoan3[[#This Row],[INTEREST]],"")</f>
        <v/>
      </c>
      <c r="H339" s="101" t="str">
        <f>IF(tblLoan3[[#This Row],[PMT NO]]&lt;&gt;"",tblLoan3[[#This Row],[BEGINNING BALANCE]]*(InterestRate/PaymentsPerYear),"")</f>
        <v/>
      </c>
      <c r="I339" s="101" t="str">
        <f>IF(tblLoan3[[#This Row],[PMT NO]]&lt;&gt;"",IF(tblLoan3[[#This Row],[SCHEDULED PAYMENT]]+tblLoan3[[#This Row],[EXTRA PAYMENT]]&lt;=tblLoan3[[#This Row],[BEGINNING BALANCE]],tblLoan3[[#This Row],[BEGINNING BALANCE]]-tblLoan3[[#This Row],[PRINCIPAL]],0),"")</f>
        <v/>
      </c>
      <c r="J339" s="101" t="str">
        <f>IF(tblLoan3[[#This Row],[PMT NO]]&lt;&gt;"",SUM(INDEX(tblLoan3[INTEREST],1,1):tblLoan3[[#This Row],[INTEREST]]),"")</f>
        <v/>
      </c>
    </row>
    <row r="340" spans="1:10" x14ac:dyDescent="0.2">
      <c r="A340" s="97" t="str">
        <f>IF(LoanIsGood,IF(ROW()-ROW(tblLoan3[[#Headers],[PMT NO]])&gt;ScheduledNumberOfPayments,"",ROW()-ROW(tblLoan3[[#Headers],[PMT NO]])),"")</f>
        <v/>
      </c>
      <c r="B340" s="98" t="str">
        <f>IF(tblLoan3[[#This Row],[PMT NO]]&lt;&gt;"",EOMONTH(LoanStartDate,ROW(tblLoan3[[#This Row],[PMT NO]])-ROW(tblLoan3[[#Headers],[PMT NO]])-2)+DAY(LoanStartDate),"")</f>
        <v/>
      </c>
      <c r="C340" s="101" t="str">
        <f>IF(tblLoan3[[#This Row],[PMT NO]]&lt;&gt;"",IF(ROW()-ROW(tblLoan3[[#Headers],[BEGINNING BALANCE]])=1,LoanAmount,INDEX(tblLoan3[ENDING BALANCE],ROW()-ROW(tblLoan3[[#Headers],[BEGINNING BALANCE]])-1)),"")</f>
        <v/>
      </c>
      <c r="D340" s="101" t="str">
        <f>IF(tblLoan3[[#This Row],[PMT NO]]&lt;&gt;"",ScheduledPayment,"")</f>
        <v/>
      </c>
      <c r="E34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40" s="101" t="str">
        <f>IF(tblLoan3[[#This Row],[PMT NO]]&lt;&gt;"",IF(tblLoan3[[#This Row],[SCHEDULED PAYMENT]]+tblLoan3[[#This Row],[EXTRA PAYMENT]]&lt;=tblLoan3[[#This Row],[BEGINNING BALANCE]],tblLoan3[[#This Row],[SCHEDULED PAYMENT]]+tblLoan3[[#This Row],[EXTRA PAYMENT]],tblLoan3[[#This Row],[BEGINNING BALANCE]]),"")</f>
        <v/>
      </c>
      <c r="G340" s="101" t="str">
        <f>IF(tblLoan3[[#This Row],[PMT NO]]&lt;&gt;"",tblLoan3[[#This Row],[TOTAL PAYMENT]]-tblLoan3[[#This Row],[INTEREST]],"")</f>
        <v/>
      </c>
      <c r="H340" s="101" t="str">
        <f>IF(tblLoan3[[#This Row],[PMT NO]]&lt;&gt;"",tblLoan3[[#This Row],[BEGINNING BALANCE]]*(InterestRate/PaymentsPerYear),"")</f>
        <v/>
      </c>
      <c r="I340" s="101" t="str">
        <f>IF(tblLoan3[[#This Row],[PMT NO]]&lt;&gt;"",IF(tblLoan3[[#This Row],[SCHEDULED PAYMENT]]+tblLoan3[[#This Row],[EXTRA PAYMENT]]&lt;=tblLoan3[[#This Row],[BEGINNING BALANCE]],tblLoan3[[#This Row],[BEGINNING BALANCE]]-tblLoan3[[#This Row],[PRINCIPAL]],0),"")</f>
        <v/>
      </c>
      <c r="J340" s="101" t="str">
        <f>IF(tblLoan3[[#This Row],[PMT NO]]&lt;&gt;"",SUM(INDEX(tblLoan3[INTEREST],1,1):tblLoan3[[#This Row],[INTEREST]]),"")</f>
        <v/>
      </c>
    </row>
    <row r="341" spans="1:10" x14ac:dyDescent="0.2">
      <c r="A341" s="97" t="str">
        <f>IF(LoanIsGood,IF(ROW()-ROW(tblLoan3[[#Headers],[PMT NO]])&gt;ScheduledNumberOfPayments,"",ROW()-ROW(tblLoan3[[#Headers],[PMT NO]])),"")</f>
        <v/>
      </c>
      <c r="B341" s="98" t="str">
        <f>IF(tblLoan3[[#This Row],[PMT NO]]&lt;&gt;"",EOMONTH(LoanStartDate,ROW(tblLoan3[[#This Row],[PMT NO]])-ROW(tblLoan3[[#Headers],[PMT NO]])-2)+DAY(LoanStartDate),"")</f>
        <v/>
      </c>
      <c r="C341" s="101" t="str">
        <f>IF(tblLoan3[[#This Row],[PMT NO]]&lt;&gt;"",IF(ROW()-ROW(tblLoan3[[#Headers],[BEGINNING BALANCE]])=1,LoanAmount,INDEX(tblLoan3[ENDING BALANCE],ROW()-ROW(tblLoan3[[#Headers],[BEGINNING BALANCE]])-1)),"")</f>
        <v/>
      </c>
      <c r="D341" s="101" t="str">
        <f>IF(tblLoan3[[#This Row],[PMT NO]]&lt;&gt;"",ScheduledPayment,"")</f>
        <v/>
      </c>
      <c r="E34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41" s="101" t="str">
        <f>IF(tblLoan3[[#This Row],[PMT NO]]&lt;&gt;"",IF(tblLoan3[[#This Row],[SCHEDULED PAYMENT]]+tblLoan3[[#This Row],[EXTRA PAYMENT]]&lt;=tblLoan3[[#This Row],[BEGINNING BALANCE]],tblLoan3[[#This Row],[SCHEDULED PAYMENT]]+tblLoan3[[#This Row],[EXTRA PAYMENT]],tblLoan3[[#This Row],[BEGINNING BALANCE]]),"")</f>
        <v/>
      </c>
      <c r="G341" s="101" t="str">
        <f>IF(tblLoan3[[#This Row],[PMT NO]]&lt;&gt;"",tblLoan3[[#This Row],[TOTAL PAYMENT]]-tblLoan3[[#This Row],[INTEREST]],"")</f>
        <v/>
      </c>
      <c r="H341" s="101" t="str">
        <f>IF(tblLoan3[[#This Row],[PMT NO]]&lt;&gt;"",tblLoan3[[#This Row],[BEGINNING BALANCE]]*(InterestRate/PaymentsPerYear),"")</f>
        <v/>
      </c>
      <c r="I341" s="101" t="str">
        <f>IF(tblLoan3[[#This Row],[PMT NO]]&lt;&gt;"",IF(tblLoan3[[#This Row],[SCHEDULED PAYMENT]]+tblLoan3[[#This Row],[EXTRA PAYMENT]]&lt;=tblLoan3[[#This Row],[BEGINNING BALANCE]],tblLoan3[[#This Row],[BEGINNING BALANCE]]-tblLoan3[[#This Row],[PRINCIPAL]],0),"")</f>
        <v/>
      </c>
      <c r="J341" s="101" t="str">
        <f>IF(tblLoan3[[#This Row],[PMT NO]]&lt;&gt;"",SUM(INDEX(tblLoan3[INTEREST],1,1):tblLoan3[[#This Row],[INTEREST]]),"")</f>
        <v/>
      </c>
    </row>
    <row r="342" spans="1:10" x14ac:dyDescent="0.2">
      <c r="A342" s="97" t="str">
        <f>IF(LoanIsGood,IF(ROW()-ROW(tblLoan3[[#Headers],[PMT NO]])&gt;ScheduledNumberOfPayments,"",ROW()-ROW(tblLoan3[[#Headers],[PMT NO]])),"")</f>
        <v/>
      </c>
      <c r="B342" s="98" t="str">
        <f>IF(tblLoan3[[#This Row],[PMT NO]]&lt;&gt;"",EOMONTH(LoanStartDate,ROW(tblLoan3[[#This Row],[PMT NO]])-ROW(tblLoan3[[#Headers],[PMT NO]])-2)+DAY(LoanStartDate),"")</f>
        <v/>
      </c>
      <c r="C342" s="101" t="str">
        <f>IF(tblLoan3[[#This Row],[PMT NO]]&lt;&gt;"",IF(ROW()-ROW(tblLoan3[[#Headers],[BEGINNING BALANCE]])=1,LoanAmount,INDEX(tblLoan3[ENDING BALANCE],ROW()-ROW(tblLoan3[[#Headers],[BEGINNING BALANCE]])-1)),"")</f>
        <v/>
      </c>
      <c r="D342" s="101" t="str">
        <f>IF(tblLoan3[[#This Row],[PMT NO]]&lt;&gt;"",ScheduledPayment,"")</f>
        <v/>
      </c>
      <c r="E34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42" s="101" t="str">
        <f>IF(tblLoan3[[#This Row],[PMT NO]]&lt;&gt;"",IF(tblLoan3[[#This Row],[SCHEDULED PAYMENT]]+tblLoan3[[#This Row],[EXTRA PAYMENT]]&lt;=tblLoan3[[#This Row],[BEGINNING BALANCE]],tblLoan3[[#This Row],[SCHEDULED PAYMENT]]+tblLoan3[[#This Row],[EXTRA PAYMENT]],tblLoan3[[#This Row],[BEGINNING BALANCE]]),"")</f>
        <v/>
      </c>
      <c r="G342" s="101" t="str">
        <f>IF(tblLoan3[[#This Row],[PMT NO]]&lt;&gt;"",tblLoan3[[#This Row],[TOTAL PAYMENT]]-tblLoan3[[#This Row],[INTEREST]],"")</f>
        <v/>
      </c>
      <c r="H342" s="101" t="str">
        <f>IF(tblLoan3[[#This Row],[PMT NO]]&lt;&gt;"",tblLoan3[[#This Row],[BEGINNING BALANCE]]*(InterestRate/PaymentsPerYear),"")</f>
        <v/>
      </c>
      <c r="I342" s="101" t="str">
        <f>IF(tblLoan3[[#This Row],[PMT NO]]&lt;&gt;"",IF(tblLoan3[[#This Row],[SCHEDULED PAYMENT]]+tblLoan3[[#This Row],[EXTRA PAYMENT]]&lt;=tblLoan3[[#This Row],[BEGINNING BALANCE]],tblLoan3[[#This Row],[BEGINNING BALANCE]]-tblLoan3[[#This Row],[PRINCIPAL]],0),"")</f>
        <v/>
      </c>
      <c r="J342" s="101" t="str">
        <f>IF(tblLoan3[[#This Row],[PMT NO]]&lt;&gt;"",SUM(INDEX(tblLoan3[INTEREST],1,1):tblLoan3[[#This Row],[INTEREST]]),"")</f>
        <v/>
      </c>
    </row>
    <row r="343" spans="1:10" x14ac:dyDescent="0.2">
      <c r="A343" s="97" t="str">
        <f>IF(LoanIsGood,IF(ROW()-ROW(tblLoan3[[#Headers],[PMT NO]])&gt;ScheduledNumberOfPayments,"",ROW()-ROW(tblLoan3[[#Headers],[PMT NO]])),"")</f>
        <v/>
      </c>
      <c r="B343" s="98" t="str">
        <f>IF(tblLoan3[[#This Row],[PMT NO]]&lt;&gt;"",EOMONTH(LoanStartDate,ROW(tblLoan3[[#This Row],[PMT NO]])-ROW(tblLoan3[[#Headers],[PMT NO]])-2)+DAY(LoanStartDate),"")</f>
        <v/>
      </c>
      <c r="C343" s="101" t="str">
        <f>IF(tblLoan3[[#This Row],[PMT NO]]&lt;&gt;"",IF(ROW()-ROW(tblLoan3[[#Headers],[BEGINNING BALANCE]])=1,LoanAmount,INDEX(tblLoan3[ENDING BALANCE],ROW()-ROW(tblLoan3[[#Headers],[BEGINNING BALANCE]])-1)),"")</f>
        <v/>
      </c>
      <c r="D343" s="101" t="str">
        <f>IF(tblLoan3[[#This Row],[PMT NO]]&lt;&gt;"",ScheduledPayment,"")</f>
        <v/>
      </c>
      <c r="E34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43" s="101" t="str">
        <f>IF(tblLoan3[[#This Row],[PMT NO]]&lt;&gt;"",IF(tblLoan3[[#This Row],[SCHEDULED PAYMENT]]+tblLoan3[[#This Row],[EXTRA PAYMENT]]&lt;=tblLoan3[[#This Row],[BEGINNING BALANCE]],tblLoan3[[#This Row],[SCHEDULED PAYMENT]]+tblLoan3[[#This Row],[EXTRA PAYMENT]],tblLoan3[[#This Row],[BEGINNING BALANCE]]),"")</f>
        <v/>
      </c>
      <c r="G343" s="101" t="str">
        <f>IF(tblLoan3[[#This Row],[PMT NO]]&lt;&gt;"",tblLoan3[[#This Row],[TOTAL PAYMENT]]-tblLoan3[[#This Row],[INTEREST]],"")</f>
        <v/>
      </c>
      <c r="H343" s="101" t="str">
        <f>IF(tblLoan3[[#This Row],[PMT NO]]&lt;&gt;"",tblLoan3[[#This Row],[BEGINNING BALANCE]]*(InterestRate/PaymentsPerYear),"")</f>
        <v/>
      </c>
      <c r="I343" s="101" t="str">
        <f>IF(tblLoan3[[#This Row],[PMT NO]]&lt;&gt;"",IF(tblLoan3[[#This Row],[SCHEDULED PAYMENT]]+tblLoan3[[#This Row],[EXTRA PAYMENT]]&lt;=tblLoan3[[#This Row],[BEGINNING BALANCE]],tblLoan3[[#This Row],[BEGINNING BALANCE]]-tblLoan3[[#This Row],[PRINCIPAL]],0),"")</f>
        <v/>
      </c>
      <c r="J343" s="101" t="str">
        <f>IF(tblLoan3[[#This Row],[PMT NO]]&lt;&gt;"",SUM(INDEX(tblLoan3[INTEREST],1,1):tblLoan3[[#This Row],[INTEREST]]),"")</f>
        <v/>
      </c>
    </row>
    <row r="344" spans="1:10" x14ac:dyDescent="0.2">
      <c r="A344" s="97" t="str">
        <f>IF(LoanIsGood,IF(ROW()-ROW(tblLoan3[[#Headers],[PMT NO]])&gt;ScheduledNumberOfPayments,"",ROW()-ROW(tblLoan3[[#Headers],[PMT NO]])),"")</f>
        <v/>
      </c>
      <c r="B344" s="98" t="str">
        <f>IF(tblLoan3[[#This Row],[PMT NO]]&lt;&gt;"",EOMONTH(LoanStartDate,ROW(tblLoan3[[#This Row],[PMT NO]])-ROW(tblLoan3[[#Headers],[PMT NO]])-2)+DAY(LoanStartDate),"")</f>
        <v/>
      </c>
      <c r="C344" s="101" t="str">
        <f>IF(tblLoan3[[#This Row],[PMT NO]]&lt;&gt;"",IF(ROW()-ROW(tblLoan3[[#Headers],[BEGINNING BALANCE]])=1,LoanAmount,INDEX(tblLoan3[ENDING BALANCE],ROW()-ROW(tblLoan3[[#Headers],[BEGINNING BALANCE]])-1)),"")</f>
        <v/>
      </c>
      <c r="D344" s="101" t="str">
        <f>IF(tblLoan3[[#This Row],[PMT NO]]&lt;&gt;"",ScheduledPayment,"")</f>
        <v/>
      </c>
      <c r="E34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44" s="101" t="str">
        <f>IF(tblLoan3[[#This Row],[PMT NO]]&lt;&gt;"",IF(tblLoan3[[#This Row],[SCHEDULED PAYMENT]]+tblLoan3[[#This Row],[EXTRA PAYMENT]]&lt;=tblLoan3[[#This Row],[BEGINNING BALANCE]],tblLoan3[[#This Row],[SCHEDULED PAYMENT]]+tblLoan3[[#This Row],[EXTRA PAYMENT]],tblLoan3[[#This Row],[BEGINNING BALANCE]]),"")</f>
        <v/>
      </c>
      <c r="G344" s="101" t="str">
        <f>IF(tblLoan3[[#This Row],[PMT NO]]&lt;&gt;"",tblLoan3[[#This Row],[TOTAL PAYMENT]]-tblLoan3[[#This Row],[INTEREST]],"")</f>
        <v/>
      </c>
      <c r="H344" s="101" t="str">
        <f>IF(tblLoan3[[#This Row],[PMT NO]]&lt;&gt;"",tblLoan3[[#This Row],[BEGINNING BALANCE]]*(InterestRate/PaymentsPerYear),"")</f>
        <v/>
      </c>
      <c r="I344" s="101" t="str">
        <f>IF(tblLoan3[[#This Row],[PMT NO]]&lt;&gt;"",IF(tblLoan3[[#This Row],[SCHEDULED PAYMENT]]+tblLoan3[[#This Row],[EXTRA PAYMENT]]&lt;=tblLoan3[[#This Row],[BEGINNING BALANCE]],tblLoan3[[#This Row],[BEGINNING BALANCE]]-tblLoan3[[#This Row],[PRINCIPAL]],0),"")</f>
        <v/>
      </c>
      <c r="J344" s="101" t="str">
        <f>IF(tblLoan3[[#This Row],[PMT NO]]&lt;&gt;"",SUM(INDEX(tblLoan3[INTEREST],1,1):tblLoan3[[#This Row],[INTEREST]]),"")</f>
        <v/>
      </c>
    </row>
    <row r="345" spans="1:10" x14ac:dyDescent="0.2">
      <c r="A345" s="97" t="str">
        <f>IF(LoanIsGood,IF(ROW()-ROW(tblLoan3[[#Headers],[PMT NO]])&gt;ScheduledNumberOfPayments,"",ROW()-ROW(tblLoan3[[#Headers],[PMT NO]])),"")</f>
        <v/>
      </c>
      <c r="B345" s="98" t="str">
        <f>IF(tblLoan3[[#This Row],[PMT NO]]&lt;&gt;"",EOMONTH(LoanStartDate,ROW(tblLoan3[[#This Row],[PMT NO]])-ROW(tblLoan3[[#Headers],[PMT NO]])-2)+DAY(LoanStartDate),"")</f>
        <v/>
      </c>
      <c r="C345" s="101" t="str">
        <f>IF(tblLoan3[[#This Row],[PMT NO]]&lt;&gt;"",IF(ROW()-ROW(tblLoan3[[#Headers],[BEGINNING BALANCE]])=1,LoanAmount,INDEX(tblLoan3[ENDING BALANCE],ROW()-ROW(tblLoan3[[#Headers],[BEGINNING BALANCE]])-1)),"")</f>
        <v/>
      </c>
      <c r="D345" s="101" t="str">
        <f>IF(tblLoan3[[#This Row],[PMT NO]]&lt;&gt;"",ScheduledPayment,"")</f>
        <v/>
      </c>
      <c r="E34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45" s="101" t="str">
        <f>IF(tblLoan3[[#This Row],[PMT NO]]&lt;&gt;"",IF(tblLoan3[[#This Row],[SCHEDULED PAYMENT]]+tblLoan3[[#This Row],[EXTRA PAYMENT]]&lt;=tblLoan3[[#This Row],[BEGINNING BALANCE]],tblLoan3[[#This Row],[SCHEDULED PAYMENT]]+tblLoan3[[#This Row],[EXTRA PAYMENT]],tblLoan3[[#This Row],[BEGINNING BALANCE]]),"")</f>
        <v/>
      </c>
      <c r="G345" s="101" t="str">
        <f>IF(tblLoan3[[#This Row],[PMT NO]]&lt;&gt;"",tblLoan3[[#This Row],[TOTAL PAYMENT]]-tblLoan3[[#This Row],[INTEREST]],"")</f>
        <v/>
      </c>
      <c r="H345" s="101" t="str">
        <f>IF(tblLoan3[[#This Row],[PMT NO]]&lt;&gt;"",tblLoan3[[#This Row],[BEGINNING BALANCE]]*(InterestRate/PaymentsPerYear),"")</f>
        <v/>
      </c>
      <c r="I345" s="101" t="str">
        <f>IF(tblLoan3[[#This Row],[PMT NO]]&lt;&gt;"",IF(tblLoan3[[#This Row],[SCHEDULED PAYMENT]]+tblLoan3[[#This Row],[EXTRA PAYMENT]]&lt;=tblLoan3[[#This Row],[BEGINNING BALANCE]],tblLoan3[[#This Row],[BEGINNING BALANCE]]-tblLoan3[[#This Row],[PRINCIPAL]],0),"")</f>
        <v/>
      </c>
      <c r="J345" s="101" t="str">
        <f>IF(tblLoan3[[#This Row],[PMT NO]]&lt;&gt;"",SUM(INDEX(tblLoan3[INTEREST],1,1):tblLoan3[[#This Row],[INTEREST]]),"")</f>
        <v/>
      </c>
    </row>
    <row r="346" spans="1:10" x14ac:dyDescent="0.2">
      <c r="A346" s="97" t="str">
        <f>IF(LoanIsGood,IF(ROW()-ROW(tblLoan3[[#Headers],[PMT NO]])&gt;ScheduledNumberOfPayments,"",ROW()-ROW(tblLoan3[[#Headers],[PMT NO]])),"")</f>
        <v/>
      </c>
      <c r="B346" s="98" t="str">
        <f>IF(tblLoan3[[#This Row],[PMT NO]]&lt;&gt;"",EOMONTH(LoanStartDate,ROW(tblLoan3[[#This Row],[PMT NO]])-ROW(tblLoan3[[#Headers],[PMT NO]])-2)+DAY(LoanStartDate),"")</f>
        <v/>
      </c>
      <c r="C346" s="101" t="str">
        <f>IF(tblLoan3[[#This Row],[PMT NO]]&lt;&gt;"",IF(ROW()-ROW(tblLoan3[[#Headers],[BEGINNING BALANCE]])=1,LoanAmount,INDEX(tblLoan3[ENDING BALANCE],ROW()-ROW(tblLoan3[[#Headers],[BEGINNING BALANCE]])-1)),"")</f>
        <v/>
      </c>
      <c r="D346" s="101" t="str">
        <f>IF(tblLoan3[[#This Row],[PMT NO]]&lt;&gt;"",ScheduledPayment,"")</f>
        <v/>
      </c>
      <c r="E34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46" s="101" t="str">
        <f>IF(tblLoan3[[#This Row],[PMT NO]]&lt;&gt;"",IF(tblLoan3[[#This Row],[SCHEDULED PAYMENT]]+tblLoan3[[#This Row],[EXTRA PAYMENT]]&lt;=tblLoan3[[#This Row],[BEGINNING BALANCE]],tblLoan3[[#This Row],[SCHEDULED PAYMENT]]+tblLoan3[[#This Row],[EXTRA PAYMENT]],tblLoan3[[#This Row],[BEGINNING BALANCE]]),"")</f>
        <v/>
      </c>
      <c r="G346" s="101" t="str">
        <f>IF(tblLoan3[[#This Row],[PMT NO]]&lt;&gt;"",tblLoan3[[#This Row],[TOTAL PAYMENT]]-tblLoan3[[#This Row],[INTEREST]],"")</f>
        <v/>
      </c>
      <c r="H346" s="101" t="str">
        <f>IF(tblLoan3[[#This Row],[PMT NO]]&lt;&gt;"",tblLoan3[[#This Row],[BEGINNING BALANCE]]*(InterestRate/PaymentsPerYear),"")</f>
        <v/>
      </c>
      <c r="I346" s="101" t="str">
        <f>IF(tblLoan3[[#This Row],[PMT NO]]&lt;&gt;"",IF(tblLoan3[[#This Row],[SCHEDULED PAYMENT]]+tblLoan3[[#This Row],[EXTRA PAYMENT]]&lt;=tblLoan3[[#This Row],[BEGINNING BALANCE]],tblLoan3[[#This Row],[BEGINNING BALANCE]]-tblLoan3[[#This Row],[PRINCIPAL]],0),"")</f>
        <v/>
      </c>
      <c r="J346" s="101" t="str">
        <f>IF(tblLoan3[[#This Row],[PMT NO]]&lt;&gt;"",SUM(INDEX(tblLoan3[INTEREST],1,1):tblLoan3[[#This Row],[INTEREST]]),"")</f>
        <v/>
      </c>
    </row>
    <row r="347" spans="1:10" x14ac:dyDescent="0.2">
      <c r="A347" s="97" t="str">
        <f>IF(LoanIsGood,IF(ROW()-ROW(tblLoan3[[#Headers],[PMT NO]])&gt;ScheduledNumberOfPayments,"",ROW()-ROW(tblLoan3[[#Headers],[PMT NO]])),"")</f>
        <v/>
      </c>
      <c r="B347" s="98" t="str">
        <f>IF(tblLoan3[[#This Row],[PMT NO]]&lt;&gt;"",EOMONTH(LoanStartDate,ROW(tblLoan3[[#This Row],[PMT NO]])-ROW(tblLoan3[[#Headers],[PMT NO]])-2)+DAY(LoanStartDate),"")</f>
        <v/>
      </c>
      <c r="C347" s="101" t="str">
        <f>IF(tblLoan3[[#This Row],[PMT NO]]&lt;&gt;"",IF(ROW()-ROW(tblLoan3[[#Headers],[BEGINNING BALANCE]])=1,LoanAmount,INDEX(tblLoan3[ENDING BALANCE],ROW()-ROW(tblLoan3[[#Headers],[BEGINNING BALANCE]])-1)),"")</f>
        <v/>
      </c>
      <c r="D347" s="101" t="str">
        <f>IF(tblLoan3[[#This Row],[PMT NO]]&lt;&gt;"",ScheduledPayment,"")</f>
        <v/>
      </c>
      <c r="E34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47" s="101" t="str">
        <f>IF(tblLoan3[[#This Row],[PMT NO]]&lt;&gt;"",IF(tblLoan3[[#This Row],[SCHEDULED PAYMENT]]+tblLoan3[[#This Row],[EXTRA PAYMENT]]&lt;=tblLoan3[[#This Row],[BEGINNING BALANCE]],tblLoan3[[#This Row],[SCHEDULED PAYMENT]]+tblLoan3[[#This Row],[EXTRA PAYMENT]],tblLoan3[[#This Row],[BEGINNING BALANCE]]),"")</f>
        <v/>
      </c>
      <c r="G347" s="101" t="str">
        <f>IF(tblLoan3[[#This Row],[PMT NO]]&lt;&gt;"",tblLoan3[[#This Row],[TOTAL PAYMENT]]-tblLoan3[[#This Row],[INTEREST]],"")</f>
        <v/>
      </c>
      <c r="H347" s="101" t="str">
        <f>IF(tblLoan3[[#This Row],[PMT NO]]&lt;&gt;"",tblLoan3[[#This Row],[BEGINNING BALANCE]]*(InterestRate/PaymentsPerYear),"")</f>
        <v/>
      </c>
      <c r="I347" s="101" t="str">
        <f>IF(tblLoan3[[#This Row],[PMT NO]]&lt;&gt;"",IF(tblLoan3[[#This Row],[SCHEDULED PAYMENT]]+tblLoan3[[#This Row],[EXTRA PAYMENT]]&lt;=tblLoan3[[#This Row],[BEGINNING BALANCE]],tblLoan3[[#This Row],[BEGINNING BALANCE]]-tblLoan3[[#This Row],[PRINCIPAL]],0),"")</f>
        <v/>
      </c>
      <c r="J347" s="101" t="str">
        <f>IF(tblLoan3[[#This Row],[PMT NO]]&lt;&gt;"",SUM(INDEX(tblLoan3[INTEREST],1,1):tblLoan3[[#This Row],[INTEREST]]),"")</f>
        <v/>
      </c>
    </row>
    <row r="348" spans="1:10" x14ac:dyDescent="0.2">
      <c r="A348" s="97" t="str">
        <f>IF(LoanIsGood,IF(ROW()-ROW(tblLoan3[[#Headers],[PMT NO]])&gt;ScheduledNumberOfPayments,"",ROW()-ROW(tblLoan3[[#Headers],[PMT NO]])),"")</f>
        <v/>
      </c>
      <c r="B348" s="98" t="str">
        <f>IF(tblLoan3[[#This Row],[PMT NO]]&lt;&gt;"",EOMONTH(LoanStartDate,ROW(tblLoan3[[#This Row],[PMT NO]])-ROW(tblLoan3[[#Headers],[PMT NO]])-2)+DAY(LoanStartDate),"")</f>
        <v/>
      </c>
      <c r="C348" s="101" t="str">
        <f>IF(tblLoan3[[#This Row],[PMT NO]]&lt;&gt;"",IF(ROW()-ROW(tblLoan3[[#Headers],[BEGINNING BALANCE]])=1,LoanAmount,INDEX(tblLoan3[ENDING BALANCE],ROW()-ROW(tblLoan3[[#Headers],[BEGINNING BALANCE]])-1)),"")</f>
        <v/>
      </c>
      <c r="D348" s="101" t="str">
        <f>IF(tblLoan3[[#This Row],[PMT NO]]&lt;&gt;"",ScheduledPayment,"")</f>
        <v/>
      </c>
      <c r="E34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48" s="101" t="str">
        <f>IF(tblLoan3[[#This Row],[PMT NO]]&lt;&gt;"",IF(tblLoan3[[#This Row],[SCHEDULED PAYMENT]]+tblLoan3[[#This Row],[EXTRA PAYMENT]]&lt;=tblLoan3[[#This Row],[BEGINNING BALANCE]],tblLoan3[[#This Row],[SCHEDULED PAYMENT]]+tblLoan3[[#This Row],[EXTRA PAYMENT]],tblLoan3[[#This Row],[BEGINNING BALANCE]]),"")</f>
        <v/>
      </c>
      <c r="G348" s="101" t="str">
        <f>IF(tblLoan3[[#This Row],[PMT NO]]&lt;&gt;"",tblLoan3[[#This Row],[TOTAL PAYMENT]]-tblLoan3[[#This Row],[INTEREST]],"")</f>
        <v/>
      </c>
      <c r="H348" s="101" t="str">
        <f>IF(tblLoan3[[#This Row],[PMT NO]]&lt;&gt;"",tblLoan3[[#This Row],[BEGINNING BALANCE]]*(InterestRate/PaymentsPerYear),"")</f>
        <v/>
      </c>
      <c r="I348" s="101" t="str">
        <f>IF(tblLoan3[[#This Row],[PMT NO]]&lt;&gt;"",IF(tblLoan3[[#This Row],[SCHEDULED PAYMENT]]+tblLoan3[[#This Row],[EXTRA PAYMENT]]&lt;=tblLoan3[[#This Row],[BEGINNING BALANCE]],tblLoan3[[#This Row],[BEGINNING BALANCE]]-tblLoan3[[#This Row],[PRINCIPAL]],0),"")</f>
        <v/>
      </c>
      <c r="J348" s="101" t="str">
        <f>IF(tblLoan3[[#This Row],[PMT NO]]&lt;&gt;"",SUM(INDEX(tblLoan3[INTEREST],1,1):tblLoan3[[#This Row],[INTEREST]]),"")</f>
        <v/>
      </c>
    </row>
    <row r="349" spans="1:10" x14ac:dyDescent="0.2">
      <c r="A349" s="97" t="str">
        <f>IF(LoanIsGood,IF(ROW()-ROW(tblLoan3[[#Headers],[PMT NO]])&gt;ScheduledNumberOfPayments,"",ROW()-ROW(tblLoan3[[#Headers],[PMT NO]])),"")</f>
        <v/>
      </c>
      <c r="B349" s="98" t="str">
        <f>IF(tblLoan3[[#This Row],[PMT NO]]&lt;&gt;"",EOMONTH(LoanStartDate,ROW(tblLoan3[[#This Row],[PMT NO]])-ROW(tblLoan3[[#Headers],[PMT NO]])-2)+DAY(LoanStartDate),"")</f>
        <v/>
      </c>
      <c r="C349" s="101" t="str">
        <f>IF(tblLoan3[[#This Row],[PMT NO]]&lt;&gt;"",IF(ROW()-ROW(tblLoan3[[#Headers],[BEGINNING BALANCE]])=1,LoanAmount,INDEX(tblLoan3[ENDING BALANCE],ROW()-ROW(tblLoan3[[#Headers],[BEGINNING BALANCE]])-1)),"")</f>
        <v/>
      </c>
      <c r="D349" s="101" t="str">
        <f>IF(tblLoan3[[#This Row],[PMT NO]]&lt;&gt;"",ScheduledPayment,"")</f>
        <v/>
      </c>
      <c r="E34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49" s="101" t="str">
        <f>IF(tblLoan3[[#This Row],[PMT NO]]&lt;&gt;"",IF(tblLoan3[[#This Row],[SCHEDULED PAYMENT]]+tblLoan3[[#This Row],[EXTRA PAYMENT]]&lt;=tblLoan3[[#This Row],[BEGINNING BALANCE]],tblLoan3[[#This Row],[SCHEDULED PAYMENT]]+tblLoan3[[#This Row],[EXTRA PAYMENT]],tblLoan3[[#This Row],[BEGINNING BALANCE]]),"")</f>
        <v/>
      </c>
      <c r="G349" s="101" t="str">
        <f>IF(tblLoan3[[#This Row],[PMT NO]]&lt;&gt;"",tblLoan3[[#This Row],[TOTAL PAYMENT]]-tblLoan3[[#This Row],[INTEREST]],"")</f>
        <v/>
      </c>
      <c r="H349" s="101" t="str">
        <f>IF(tblLoan3[[#This Row],[PMT NO]]&lt;&gt;"",tblLoan3[[#This Row],[BEGINNING BALANCE]]*(InterestRate/PaymentsPerYear),"")</f>
        <v/>
      </c>
      <c r="I349" s="101" t="str">
        <f>IF(tblLoan3[[#This Row],[PMT NO]]&lt;&gt;"",IF(tblLoan3[[#This Row],[SCHEDULED PAYMENT]]+tblLoan3[[#This Row],[EXTRA PAYMENT]]&lt;=tblLoan3[[#This Row],[BEGINNING BALANCE]],tblLoan3[[#This Row],[BEGINNING BALANCE]]-tblLoan3[[#This Row],[PRINCIPAL]],0),"")</f>
        <v/>
      </c>
      <c r="J349" s="101" t="str">
        <f>IF(tblLoan3[[#This Row],[PMT NO]]&lt;&gt;"",SUM(INDEX(tblLoan3[INTEREST],1,1):tblLoan3[[#This Row],[INTEREST]]),"")</f>
        <v/>
      </c>
    </row>
    <row r="350" spans="1:10" x14ac:dyDescent="0.2">
      <c r="A350" s="97" t="str">
        <f>IF(LoanIsGood,IF(ROW()-ROW(tblLoan3[[#Headers],[PMT NO]])&gt;ScheduledNumberOfPayments,"",ROW()-ROW(tblLoan3[[#Headers],[PMT NO]])),"")</f>
        <v/>
      </c>
      <c r="B350" s="98" t="str">
        <f>IF(tblLoan3[[#This Row],[PMT NO]]&lt;&gt;"",EOMONTH(LoanStartDate,ROW(tblLoan3[[#This Row],[PMT NO]])-ROW(tblLoan3[[#Headers],[PMT NO]])-2)+DAY(LoanStartDate),"")</f>
        <v/>
      </c>
      <c r="C350" s="101" t="str">
        <f>IF(tblLoan3[[#This Row],[PMT NO]]&lt;&gt;"",IF(ROW()-ROW(tblLoan3[[#Headers],[BEGINNING BALANCE]])=1,LoanAmount,INDEX(tblLoan3[ENDING BALANCE],ROW()-ROW(tblLoan3[[#Headers],[BEGINNING BALANCE]])-1)),"")</f>
        <v/>
      </c>
      <c r="D350" s="101" t="str">
        <f>IF(tblLoan3[[#This Row],[PMT NO]]&lt;&gt;"",ScheduledPayment,"")</f>
        <v/>
      </c>
      <c r="E35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50" s="101" t="str">
        <f>IF(tblLoan3[[#This Row],[PMT NO]]&lt;&gt;"",IF(tblLoan3[[#This Row],[SCHEDULED PAYMENT]]+tblLoan3[[#This Row],[EXTRA PAYMENT]]&lt;=tblLoan3[[#This Row],[BEGINNING BALANCE]],tblLoan3[[#This Row],[SCHEDULED PAYMENT]]+tblLoan3[[#This Row],[EXTRA PAYMENT]],tblLoan3[[#This Row],[BEGINNING BALANCE]]),"")</f>
        <v/>
      </c>
      <c r="G350" s="101" t="str">
        <f>IF(tblLoan3[[#This Row],[PMT NO]]&lt;&gt;"",tblLoan3[[#This Row],[TOTAL PAYMENT]]-tblLoan3[[#This Row],[INTEREST]],"")</f>
        <v/>
      </c>
      <c r="H350" s="101" t="str">
        <f>IF(tblLoan3[[#This Row],[PMT NO]]&lt;&gt;"",tblLoan3[[#This Row],[BEGINNING BALANCE]]*(InterestRate/PaymentsPerYear),"")</f>
        <v/>
      </c>
      <c r="I350" s="101" t="str">
        <f>IF(tblLoan3[[#This Row],[PMT NO]]&lt;&gt;"",IF(tblLoan3[[#This Row],[SCHEDULED PAYMENT]]+tblLoan3[[#This Row],[EXTRA PAYMENT]]&lt;=tblLoan3[[#This Row],[BEGINNING BALANCE]],tblLoan3[[#This Row],[BEGINNING BALANCE]]-tblLoan3[[#This Row],[PRINCIPAL]],0),"")</f>
        <v/>
      </c>
      <c r="J350" s="101" t="str">
        <f>IF(tblLoan3[[#This Row],[PMT NO]]&lt;&gt;"",SUM(INDEX(tblLoan3[INTEREST],1,1):tblLoan3[[#This Row],[INTEREST]]),"")</f>
        <v/>
      </c>
    </row>
    <row r="351" spans="1:10" x14ac:dyDescent="0.2">
      <c r="A351" s="97" t="str">
        <f>IF(LoanIsGood,IF(ROW()-ROW(tblLoan3[[#Headers],[PMT NO]])&gt;ScheduledNumberOfPayments,"",ROW()-ROW(tblLoan3[[#Headers],[PMT NO]])),"")</f>
        <v/>
      </c>
      <c r="B351" s="98" t="str">
        <f>IF(tblLoan3[[#This Row],[PMT NO]]&lt;&gt;"",EOMONTH(LoanStartDate,ROW(tblLoan3[[#This Row],[PMT NO]])-ROW(tblLoan3[[#Headers],[PMT NO]])-2)+DAY(LoanStartDate),"")</f>
        <v/>
      </c>
      <c r="C351" s="101" t="str">
        <f>IF(tblLoan3[[#This Row],[PMT NO]]&lt;&gt;"",IF(ROW()-ROW(tblLoan3[[#Headers],[BEGINNING BALANCE]])=1,LoanAmount,INDEX(tblLoan3[ENDING BALANCE],ROW()-ROW(tblLoan3[[#Headers],[BEGINNING BALANCE]])-1)),"")</f>
        <v/>
      </c>
      <c r="D351" s="101" t="str">
        <f>IF(tblLoan3[[#This Row],[PMT NO]]&lt;&gt;"",ScheduledPayment,"")</f>
        <v/>
      </c>
      <c r="E35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51" s="101" t="str">
        <f>IF(tblLoan3[[#This Row],[PMT NO]]&lt;&gt;"",IF(tblLoan3[[#This Row],[SCHEDULED PAYMENT]]+tblLoan3[[#This Row],[EXTRA PAYMENT]]&lt;=tblLoan3[[#This Row],[BEGINNING BALANCE]],tblLoan3[[#This Row],[SCHEDULED PAYMENT]]+tblLoan3[[#This Row],[EXTRA PAYMENT]],tblLoan3[[#This Row],[BEGINNING BALANCE]]),"")</f>
        <v/>
      </c>
      <c r="G351" s="101" t="str">
        <f>IF(tblLoan3[[#This Row],[PMT NO]]&lt;&gt;"",tblLoan3[[#This Row],[TOTAL PAYMENT]]-tblLoan3[[#This Row],[INTEREST]],"")</f>
        <v/>
      </c>
      <c r="H351" s="101" t="str">
        <f>IF(tblLoan3[[#This Row],[PMT NO]]&lt;&gt;"",tblLoan3[[#This Row],[BEGINNING BALANCE]]*(InterestRate/PaymentsPerYear),"")</f>
        <v/>
      </c>
      <c r="I351" s="101" t="str">
        <f>IF(tblLoan3[[#This Row],[PMT NO]]&lt;&gt;"",IF(tblLoan3[[#This Row],[SCHEDULED PAYMENT]]+tblLoan3[[#This Row],[EXTRA PAYMENT]]&lt;=tblLoan3[[#This Row],[BEGINNING BALANCE]],tblLoan3[[#This Row],[BEGINNING BALANCE]]-tblLoan3[[#This Row],[PRINCIPAL]],0),"")</f>
        <v/>
      </c>
      <c r="J351" s="101" t="str">
        <f>IF(tblLoan3[[#This Row],[PMT NO]]&lt;&gt;"",SUM(INDEX(tblLoan3[INTEREST],1,1):tblLoan3[[#This Row],[INTEREST]]),"")</f>
        <v/>
      </c>
    </row>
    <row r="352" spans="1:10" x14ac:dyDescent="0.2">
      <c r="A352" s="97" t="str">
        <f>IF(LoanIsGood,IF(ROW()-ROW(tblLoan3[[#Headers],[PMT NO]])&gt;ScheduledNumberOfPayments,"",ROW()-ROW(tblLoan3[[#Headers],[PMT NO]])),"")</f>
        <v/>
      </c>
      <c r="B352" s="98" t="str">
        <f>IF(tblLoan3[[#This Row],[PMT NO]]&lt;&gt;"",EOMONTH(LoanStartDate,ROW(tblLoan3[[#This Row],[PMT NO]])-ROW(tblLoan3[[#Headers],[PMT NO]])-2)+DAY(LoanStartDate),"")</f>
        <v/>
      </c>
      <c r="C352" s="101" t="str">
        <f>IF(tblLoan3[[#This Row],[PMT NO]]&lt;&gt;"",IF(ROW()-ROW(tblLoan3[[#Headers],[BEGINNING BALANCE]])=1,LoanAmount,INDEX(tblLoan3[ENDING BALANCE],ROW()-ROW(tblLoan3[[#Headers],[BEGINNING BALANCE]])-1)),"")</f>
        <v/>
      </c>
      <c r="D352" s="101" t="str">
        <f>IF(tblLoan3[[#This Row],[PMT NO]]&lt;&gt;"",ScheduledPayment,"")</f>
        <v/>
      </c>
      <c r="E35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52" s="101" t="str">
        <f>IF(tblLoan3[[#This Row],[PMT NO]]&lt;&gt;"",IF(tblLoan3[[#This Row],[SCHEDULED PAYMENT]]+tblLoan3[[#This Row],[EXTRA PAYMENT]]&lt;=tblLoan3[[#This Row],[BEGINNING BALANCE]],tblLoan3[[#This Row],[SCHEDULED PAYMENT]]+tblLoan3[[#This Row],[EXTRA PAYMENT]],tblLoan3[[#This Row],[BEGINNING BALANCE]]),"")</f>
        <v/>
      </c>
      <c r="G352" s="101" t="str">
        <f>IF(tblLoan3[[#This Row],[PMT NO]]&lt;&gt;"",tblLoan3[[#This Row],[TOTAL PAYMENT]]-tblLoan3[[#This Row],[INTEREST]],"")</f>
        <v/>
      </c>
      <c r="H352" s="101" t="str">
        <f>IF(tblLoan3[[#This Row],[PMT NO]]&lt;&gt;"",tblLoan3[[#This Row],[BEGINNING BALANCE]]*(InterestRate/PaymentsPerYear),"")</f>
        <v/>
      </c>
      <c r="I352" s="101" t="str">
        <f>IF(tblLoan3[[#This Row],[PMT NO]]&lt;&gt;"",IF(tblLoan3[[#This Row],[SCHEDULED PAYMENT]]+tblLoan3[[#This Row],[EXTRA PAYMENT]]&lt;=tblLoan3[[#This Row],[BEGINNING BALANCE]],tblLoan3[[#This Row],[BEGINNING BALANCE]]-tblLoan3[[#This Row],[PRINCIPAL]],0),"")</f>
        <v/>
      </c>
      <c r="J352" s="101" t="str">
        <f>IF(tblLoan3[[#This Row],[PMT NO]]&lt;&gt;"",SUM(INDEX(tblLoan3[INTEREST],1,1):tblLoan3[[#This Row],[INTEREST]]),"")</f>
        <v/>
      </c>
    </row>
    <row r="353" spans="1:10" x14ac:dyDescent="0.2">
      <c r="A353" s="97" t="str">
        <f>IF(LoanIsGood,IF(ROW()-ROW(tblLoan3[[#Headers],[PMT NO]])&gt;ScheduledNumberOfPayments,"",ROW()-ROW(tblLoan3[[#Headers],[PMT NO]])),"")</f>
        <v/>
      </c>
      <c r="B353" s="98" t="str">
        <f>IF(tblLoan3[[#This Row],[PMT NO]]&lt;&gt;"",EOMONTH(LoanStartDate,ROW(tblLoan3[[#This Row],[PMT NO]])-ROW(tblLoan3[[#Headers],[PMT NO]])-2)+DAY(LoanStartDate),"")</f>
        <v/>
      </c>
      <c r="C353" s="101" t="str">
        <f>IF(tblLoan3[[#This Row],[PMT NO]]&lt;&gt;"",IF(ROW()-ROW(tblLoan3[[#Headers],[BEGINNING BALANCE]])=1,LoanAmount,INDEX(tblLoan3[ENDING BALANCE],ROW()-ROW(tblLoan3[[#Headers],[BEGINNING BALANCE]])-1)),"")</f>
        <v/>
      </c>
      <c r="D353" s="101" t="str">
        <f>IF(tblLoan3[[#This Row],[PMT NO]]&lt;&gt;"",ScheduledPayment,"")</f>
        <v/>
      </c>
      <c r="E35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53" s="101" t="str">
        <f>IF(tblLoan3[[#This Row],[PMT NO]]&lt;&gt;"",IF(tblLoan3[[#This Row],[SCHEDULED PAYMENT]]+tblLoan3[[#This Row],[EXTRA PAYMENT]]&lt;=tblLoan3[[#This Row],[BEGINNING BALANCE]],tblLoan3[[#This Row],[SCHEDULED PAYMENT]]+tblLoan3[[#This Row],[EXTRA PAYMENT]],tblLoan3[[#This Row],[BEGINNING BALANCE]]),"")</f>
        <v/>
      </c>
      <c r="G353" s="101" t="str">
        <f>IF(tblLoan3[[#This Row],[PMT NO]]&lt;&gt;"",tblLoan3[[#This Row],[TOTAL PAYMENT]]-tblLoan3[[#This Row],[INTEREST]],"")</f>
        <v/>
      </c>
      <c r="H353" s="101" t="str">
        <f>IF(tblLoan3[[#This Row],[PMT NO]]&lt;&gt;"",tblLoan3[[#This Row],[BEGINNING BALANCE]]*(InterestRate/PaymentsPerYear),"")</f>
        <v/>
      </c>
      <c r="I353" s="101" t="str">
        <f>IF(tblLoan3[[#This Row],[PMT NO]]&lt;&gt;"",IF(tblLoan3[[#This Row],[SCHEDULED PAYMENT]]+tblLoan3[[#This Row],[EXTRA PAYMENT]]&lt;=tblLoan3[[#This Row],[BEGINNING BALANCE]],tblLoan3[[#This Row],[BEGINNING BALANCE]]-tblLoan3[[#This Row],[PRINCIPAL]],0),"")</f>
        <v/>
      </c>
      <c r="J353" s="101" t="str">
        <f>IF(tblLoan3[[#This Row],[PMT NO]]&lt;&gt;"",SUM(INDEX(tblLoan3[INTEREST],1,1):tblLoan3[[#This Row],[INTEREST]]),"")</f>
        <v/>
      </c>
    </row>
    <row r="354" spans="1:10" x14ac:dyDescent="0.2">
      <c r="A354" s="97" t="str">
        <f>IF(LoanIsGood,IF(ROW()-ROW(tblLoan3[[#Headers],[PMT NO]])&gt;ScheduledNumberOfPayments,"",ROW()-ROW(tblLoan3[[#Headers],[PMT NO]])),"")</f>
        <v/>
      </c>
      <c r="B354" s="98" t="str">
        <f>IF(tblLoan3[[#This Row],[PMT NO]]&lt;&gt;"",EOMONTH(LoanStartDate,ROW(tblLoan3[[#This Row],[PMT NO]])-ROW(tblLoan3[[#Headers],[PMT NO]])-2)+DAY(LoanStartDate),"")</f>
        <v/>
      </c>
      <c r="C354" s="101" t="str">
        <f>IF(tblLoan3[[#This Row],[PMT NO]]&lt;&gt;"",IF(ROW()-ROW(tblLoan3[[#Headers],[BEGINNING BALANCE]])=1,LoanAmount,INDEX(tblLoan3[ENDING BALANCE],ROW()-ROW(tblLoan3[[#Headers],[BEGINNING BALANCE]])-1)),"")</f>
        <v/>
      </c>
      <c r="D354" s="101" t="str">
        <f>IF(tblLoan3[[#This Row],[PMT NO]]&lt;&gt;"",ScheduledPayment,"")</f>
        <v/>
      </c>
      <c r="E35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54" s="101" t="str">
        <f>IF(tblLoan3[[#This Row],[PMT NO]]&lt;&gt;"",IF(tblLoan3[[#This Row],[SCHEDULED PAYMENT]]+tblLoan3[[#This Row],[EXTRA PAYMENT]]&lt;=tblLoan3[[#This Row],[BEGINNING BALANCE]],tblLoan3[[#This Row],[SCHEDULED PAYMENT]]+tblLoan3[[#This Row],[EXTRA PAYMENT]],tblLoan3[[#This Row],[BEGINNING BALANCE]]),"")</f>
        <v/>
      </c>
      <c r="G354" s="101" t="str">
        <f>IF(tblLoan3[[#This Row],[PMT NO]]&lt;&gt;"",tblLoan3[[#This Row],[TOTAL PAYMENT]]-tblLoan3[[#This Row],[INTEREST]],"")</f>
        <v/>
      </c>
      <c r="H354" s="101" t="str">
        <f>IF(tblLoan3[[#This Row],[PMT NO]]&lt;&gt;"",tblLoan3[[#This Row],[BEGINNING BALANCE]]*(InterestRate/PaymentsPerYear),"")</f>
        <v/>
      </c>
      <c r="I354" s="101" t="str">
        <f>IF(tblLoan3[[#This Row],[PMT NO]]&lt;&gt;"",IF(tblLoan3[[#This Row],[SCHEDULED PAYMENT]]+tblLoan3[[#This Row],[EXTRA PAYMENT]]&lt;=tblLoan3[[#This Row],[BEGINNING BALANCE]],tblLoan3[[#This Row],[BEGINNING BALANCE]]-tblLoan3[[#This Row],[PRINCIPAL]],0),"")</f>
        <v/>
      </c>
      <c r="J354" s="101" t="str">
        <f>IF(tblLoan3[[#This Row],[PMT NO]]&lt;&gt;"",SUM(INDEX(tblLoan3[INTEREST],1,1):tblLoan3[[#This Row],[INTEREST]]),"")</f>
        <v/>
      </c>
    </row>
    <row r="355" spans="1:10" x14ac:dyDescent="0.2">
      <c r="A355" s="97" t="str">
        <f>IF(LoanIsGood,IF(ROW()-ROW(tblLoan3[[#Headers],[PMT NO]])&gt;ScheduledNumberOfPayments,"",ROW()-ROW(tblLoan3[[#Headers],[PMT NO]])),"")</f>
        <v/>
      </c>
      <c r="B355" s="98" t="str">
        <f>IF(tblLoan3[[#This Row],[PMT NO]]&lt;&gt;"",EOMONTH(LoanStartDate,ROW(tblLoan3[[#This Row],[PMT NO]])-ROW(tblLoan3[[#Headers],[PMT NO]])-2)+DAY(LoanStartDate),"")</f>
        <v/>
      </c>
      <c r="C355" s="101" t="str">
        <f>IF(tblLoan3[[#This Row],[PMT NO]]&lt;&gt;"",IF(ROW()-ROW(tblLoan3[[#Headers],[BEGINNING BALANCE]])=1,LoanAmount,INDEX(tblLoan3[ENDING BALANCE],ROW()-ROW(tblLoan3[[#Headers],[BEGINNING BALANCE]])-1)),"")</f>
        <v/>
      </c>
      <c r="D355" s="101" t="str">
        <f>IF(tblLoan3[[#This Row],[PMT NO]]&lt;&gt;"",ScheduledPayment,"")</f>
        <v/>
      </c>
      <c r="E35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55" s="101" t="str">
        <f>IF(tblLoan3[[#This Row],[PMT NO]]&lt;&gt;"",IF(tblLoan3[[#This Row],[SCHEDULED PAYMENT]]+tblLoan3[[#This Row],[EXTRA PAYMENT]]&lt;=tblLoan3[[#This Row],[BEGINNING BALANCE]],tblLoan3[[#This Row],[SCHEDULED PAYMENT]]+tblLoan3[[#This Row],[EXTRA PAYMENT]],tblLoan3[[#This Row],[BEGINNING BALANCE]]),"")</f>
        <v/>
      </c>
      <c r="G355" s="101" t="str">
        <f>IF(tblLoan3[[#This Row],[PMT NO]]&lt;&gt;"",tblLoan3[[#This Row],[TOTAL PAYMENT]]-tblLoan3[[#This Row],[INTEREST]],"")</f>
        <v/>
      </c>
      <c r="H355" s="101" t="str">
        <f>IF(tblLoan3[[#This Row],[PMT NO]]&lt;&gt;"",tblLoan3[[#This Row],[BEGINNING BALANCE]]*(InterestRate/PaymentsPerYear),"")</f>
        <v/>
      </c>
      <c r="I355" s="101" t="str">
        <f>IF(tblLoan3[[#This Row],[PMT NO]]&lt;&gt;"",IF(tblLoan3[[#This Row],[SCHEDULED PAYMENT]]+tblLoan3[[#This Row],[EXTRA PAYMENT]]&lt;=tblLoan3[[#This Row],[BEGINNING BALANCE]],tblLoan3[[#This Row],[BEGINNING BALANCE]]-tblLoan3[[#This Row],[PRINCIPAL]],0),"")</f>
        <v/>
      </c>
      <c r="J355" s="101" t="str">
        <f>IF(tblLoan3[[#This Row],[PMT NO]]&lt;&gt;"",SUM(INDEX(tblLoan3[INTEREST],1,1):tblLoan3[[#This Row],[INTEREST]]),"")</f>
        <v/>
      </c>
    </row>
    <row r="356" spans="1:10" x14ac:dyDescent="0.2">
      <c r="A356" s="97" t="str">
        <f>IF(LoanIsGood,IF(ROW()-ROW(tblLoan3[[#Headers],[PMT NO]])&gt;ScheduledNumberOfPayments,"",ROW()-ROW(tblLoan3[[#Headers],[PMT NO]])),"")</f>
        <v/>
      </c>
      <c r="B356" s="98" t="str">
        <f>IF(tblLoan3[[#This Row],[PMT NO]]&lt;&gt;"",EOMONTH(LoanStartDate,ROW(tblLoan3[[#This Row],[PMT NO]])-ROW(tblLoan3[[#Headers],[PMT NO]])-2)+DAY(LoanStartDate),"")</f>
        <v/>
      </c>
      <c r="C356" s="101" t="str">
        <f>IF(tblLoan3[[#This Row],[PMT NO]]&lt;&gt;"",IF(ROW()-ROW(tblLoan3[[#Headers],[BEGINNING BALANCE]])=1,LoanAmount,INDEX(tblLoan3[ENDING BALANCE],ROW()-ROW(tblLoan3[[#Headers],[BEGINNING BALANCE]])-1)),"")</f>
        <v/>
      </c>
      <c r="D356" s="101" t="str">
        <f>IF(tblLoan3[[#This Row],[PMT NO]]&lt;&gt;"",ScheduledPayment,"")</f>
        <v/>
      </c>
      <c r="E35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56" s="101" t="str">
        <f>IF(tblLoan3[[#This Row],[PMT NO]]&lt;&gt;"",IF(tblLoan3[[#This Row],[SCHEDULED PAYMENT]]+tblLoan3[[#This Row],[EXTRA PAYMENT]]&lt;=tblLoan3[[#This Row],[BEGINNING BALANCE]],tblLoan3[[#This Row],[SCHEDULED PAYMENT]]+tblLoan3[[#This Row],[EXTRA PAYMENT]],tblLoan3[[#This Row],[BEGINNING BALANCE]]),"")</f>
        <v/>
      </c>
      <c r="G356" s="101" t="str">
        <f>IF(tblLoan3[[#This Row],[PMT NO]]&lt;&gt;"",tblLoan3[[#This Row],[TOTAL PAYMENT]]-tblLoan3[[#This Row],[INTEREST]],"")</f>
        <v/>
      </c>
      <c r="H356" s="101" t="str">
        <f>IF(tblLoan3[[#This Row],[PMT NO]]&lt;&gt;"",tblLoan3[[#This Row],[BEGINNING BALANCE]]*(InterestRate/PaymentsPerYear),"")</f>
        <v/>
      </c>
      <c r="I356" s="101" t="str">
        <f>IF(tblLoan3[[#This Row],[PMT NO]]&lt;&gt;"",IF(tblLoan3[[#This Row],[SCHEDULED PAYMENT]]+tblLoan3[[#This Row],[EXTRA PAYMENT]]&lt;=tblLoan3[[#This Row],[BEGINNING BALANCE]],tblLoan3[[#This Row],[BEGINNING BALANCE]]-tblLoan3[[#This Row],[PRINCIPAL]],0),"")</f>
        <v/>
      </c>
      <c r="J356" s="101" t="str">
        <f>IF(tblLoan3[[#This Row],[PMT NO]]&lt;&gt;"",SUM(INDEX(tblLoan3[INTEREST],1,1):tblLoan3[[#This Row],[INTEREST]]),"")</f>
        <v/>
      </c>
    </row>
    <row r="357" spans="1:10" x14ac:dyDescent="0.2">
      <c r="A357" s="97" t="str">
        <f>IF(LoanIsGood,IF(ROW()-ROW(tblLoan3[[#Headers],[PMT NO]])&gt;ScheduledNumberOfPayments,"",ROW()-ROW(tblLoan3[[#Headers],[PMT NO]])),"")</f>
        <v/>
      </c>
      <c r="B357" s="98" t="str">
        <f>IF(tblLoan3[[#This Row],[PMT NO]]&lt;&gt;"",EOMONTH(LoanStartDate,ROW(tblLoan3[[#This Row],[PMT NO]])-ROW(tblLoan3[[#Headers],[PMT NO]])-2)+DAY(LoanStartDate),"")</f>
        <v/>
      </c>
      <c r="C357" s="101" t="str">
        <f>IF(tblLoan3[[#This Row],[PMT NO]]&lt;&gt;"",IF(ROW()-ROW(tblLoan3[[#Headers],[BEGINNING BALANCE]])=1,LoanAmount,INDEX(tblLoan3[ENDING BALANCE],ROW()-ROW(tblLoan3[[#Headers],[BEGINNING BALANCE]])-1)),"")</f>
        <v/>
      </c>
      <c r="D357" s="101" t="str">
        <f>IF(tblLoan3[[#This Row],[PMT NO]]&lt;&gt;"",ScheduledPayment,"")</f>
        <v/>
      </c>
      <c r="E35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57" s="101" t="str">
        <f>IF(tblLoan3[[#This Row],[PMT NO]]&lt;&gt;"",IF(tblLoan3[[#This Row],[SCHEDULED PAYMENT]]+tblLoan3[[#This Row],[EXTRA PAYMENT]]&lt;=tblLoan3[[#This Row],[BEGINNING BALANCE]],tblLoan3[[#This Row],[SCHEDULED PAYMENT]]+tblLoan3[[#This Row],[EXTRA PAYMENT]],tblLoan3[[#This Row],[BEGINNING BALANCE]]),"")</f>
        <v/>
      </c>
      <c r="G357" s="101" t="str">
        <f>IF(tblLoan3[[#This Row],[PMT NO]]&lt;&gt;"",tblLoan3[[#This Row],[TOTAL PAYMENT]]-tblLoan3[[#This Row],[INTEREST]],"")</f>
        <v/>
      </c>
      <c r="H357" s="101" t="str">
        <f>IF(tblLoan3[[#This Row],[PMT NO]]&lt;&gt;"",tblLoan3[[#This Row],[BEGINNING BALANCE]]*(InterestRate/PaymentsPerYear),"")</f>
        <v/>
      </c>
      <c r="I357" s="101" t="str">
        <f>IF(tblLoan3[[#This Row],[PMT NO]]&lt;&gt;"",IF(tblLoan3[[#This Row],[SCHEDULED PAYMENT]]+tblLoan3[[#This Row],[EXTRA PAYMENT]]&lt;=tblLoan3[[#This Row],[BEGINNING BALANCE]],tblLoan3[[#This Row],[BEGINNING BALANCE]]-tblLoan3[[#This Row],[PRINCIPAL]],0),"")</f>
        <v/>
      </c>
      <c r="J357" s="101" t="str">
        <f>IF(tblLoan3[[#This Row],[PMT NO]]&lt;&gt;"",SUM(INDEX(tblLoan3[INTEREST],1,1):tblLoan3[[#This Row],[INTEREST]]),"")</f>
        <v/>
      </c>
    </row>
    <row r="358" spans="1:10" x14ac:dyDescent="0.2">
      <c r="A358" s="97" t="str">
        <f>IF(LoanIsGood,IF(ROW()-ROW(tblLoan3[[#Headers],[PMT NO]])&gt;ScheduledNumberOfPayments,"",ROW()-ROW(tblLoan3[[#Headers],[PMT NO]])),"")</f>
        <v/>
      </c>
      <c r="B358" s="98" t="str">
        <f>IF(tblLoan3[[#This Row],[PMT NO]]&lt;&gt;"",EOMONTH(LoanStartDate,ROW(tblLoan3[[#This Row],[PMT NO]])-ROW(tblLoan3[[#Headers],[PMT NO]])-2)+DAY(LoanStartDate),"")</f>
        <v/>
      </c>
      <c r="C358" s="101" t="str">
        <f>IF(tblLoan3[[#This Row],[PMT NO]]&lt;&gt;"",IF(ROW()-ROW(tblLoan3[[#Headers],[BEGINNING BALANCE]])=1,LoanAmount,INDEX(tblLoan3[ENDING BALANCE],ROW()-ROW(tblLoan3[[#Headers],[BEGINNING BALANCE]])-1)),"")</f>
        <v/>
      </c>
      <c r="D358" s="101" t="str">
        <f>IF(tblLoan3[[#This Row],[PMT NO]]&lt;&gt;"",ScheduledPayment,"")</f>
        <v/>
      </c>
      <c r="E35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58" s="101" t="str">
        <f>IF(tblLoan3[[#This Row],[PMT NO]]&lt;&gt;"",IF(tblLoan3[[#This Row],[SCHEDULED PAYMENT]]+tblLoan3[[#This Row],[EXTRA PAYMENT]]&lt;=tblLoan3[[#This Row],[BEGINNING BALANCE]],tblLoan3[[#This Row],[SCHEDULED PAYMENT]]+tblLoan3[[#This Row],[EXTRA PAYMENT]],tblLoan3[[#This Row],[BEGINNING BALANCE]]),"")</f>
        <v/>
      </c>
      <c r="G358" s="101" t="str">
        <f>IF(tblLoan3[[#This Row],[PMT NO]]&lt;&gt;"",tblLoan3[[#This Row],[TOTAL PAYMENT]]-tblLoan3[[#This Row],[INTEREST]],"")</f>
        <v/>
      </c>
      <c r="H358" s="101" t="str">
        <f>IF(tblLoan3[[#This Row],[PMT NO]]&lt;&gt;"",tblLoan3[[#This Row],[BEGINNING BALANCE]]*(InterestRate/PaymentsPerYear),"")</f>
        <v/>
      </c>
      <c r="I358" s="101" t="str">
        <f>IF(tblLoan3[[#This Row],[PMT NO]]&lt;&gt;"",IF(tblLoan3[[#This Row],[SCHEDULED PAYMENT]]+tblLoan3[[#This Row],[EXTRA PAYMENT]]&lt;=tblLoan3[[#This Row],[BEGINNING BALANCE]],tblLoan3[[#This Row],[BEGINNING BALANCE]]-tblLoan3[[#This Row],[PRINCIPAL]],0),"")</f>
        <v/>
      </c>
      <c r="J358" s="101" t="str">
        <f>IF(tblLoan3[[#This Row],[PMT NO]]&lt;&gt;"",SUM(INDEX(tblLoan3[INTEREST],1,1):tblLoan3[[#This Row],[INTEREST]]),"")</f>
        <v/>
      </c>
    </row>
    <row r="359" spans="1:10" x14ac:dyDescent="0.2">
      <c r="A359" s="97" t="str">
        <f>IF(LoanIsGood,IF(ROW()-ROW(tblLoan3[[#Headers],[PMT NO]])&gt;ScheduledNumberOfPayments,"",ROW()-ROW(tblLoan3[[#Headers],[PMT NO]])),"")</f>
        <v/>
      </c>
      <c r="B359" s="98" t="str">
        <f>IF(tblLoan3[[#This Row],[PMT NO]]&lt;&gt;"",EOMONTH(LoanStartDate,ROW(tblLoan3[[#This Row],[PMT NO]])-ROW(tblLoan3[[#Headers],[PMT NO]])-2)+DAY(LoanStartDate),"")</f>
        <v/>
      </c>
      <c r="C359" s="101" t="str">
        <f>IF(tblLoan3[[#This Row],[PMT NO]]&lt;&gt;"",IF(ROW()-ROW(tblLoan3[[#Headers],[BEGINNING BALANCE]])=1,LoanAmount,INDEX(tblLoan3[ENDING BALANCE],ROW()-ROW(tblLoan3[[#Headers],[BEGINNING BALANCE]])-1)),"")</f>
        <v/>
      </c>
      <c r="D359" s="101" t="str">
        <f>IF(tblLoan3[[#This Row],[PMT NO]]&lt;&gt;"",ScheduledPayment,"")</f>
        <v/>
      </c>
      <c r="E35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59" s="101" t="str">
        <f>IF(tblLoan3[[#This Row],[PMT NO]]&lt;&gt;"",IF(tblLoan3[[#This Row],[SCHEDULED PAYMENT]]+tblLoan3[[#This Row],[EXTRA PAYMENT]]&lt;=tblLoan3[[#This Row],[BEGINNING BALANCE]],tblLoan3[[#This Row],[SCHEDULED PAYMENT]]+tblLoan3[[#This Row],[EXTRA PAYMENT]],tblLoan3[[#This Row],[BEGINNING BALANCE]]),"")</f>
        <v/>
      </c>
      <c r="G359" s="101" t="str">
        <f>IF(tblLoan3[[#This Row],[PMT NO]]&lt;&gt;"",tblLoan3[[#This Row],[TOTAL PAYMENT]]-tblLoan3[[#This Row],[INTEREST]],"")</f>
        <v/>
      </c>
      <c r="H359" s="101" t="str">
        <f>IF(tblLoan3[[#This Row],[PMT NO]]&lt;&gt;"",tblLoan3[[#This Row],[BEGINNING BALANCE]]*(InterestRate/PaymentsPerYear),"")</f>
        <v/>
      </c>
      <c r="I359" s="101" t="str">
        <f>IF(tblLoan3[[#This Row],[PMT NO]]&lt;&gt;"",IF(tblLoan3[[#This Row],[SCHEDULED PAYMENT]]+tblLoan3[[#This Row],[EXTRA PAYMENT]]&lt;=tblLoan3[[#This Row],[BEGINNING BALANCE]],tblLoan3[[#This Row],[BEGINNING BALANCE]]-tblLoan3[[#This Row],[PRINCIPAL]],0),"")</f>
        <v/>
      </c>
      <c r="J359" s="101" t="str">
        <f>IF(tblLoan3[[#This Row],[PMT NO]]&lt;&gt;"",SUM(INDEX(tblLoan3[INTEREST],1,1):tblLoan3[[#This Row],[INTEREST]]),"")</f>
        <v/>
      </c>
    </row>
    <row r="360" spans="1:10" x14ac:dyDescent="0.2">
      <c r="A360" s="97" t="str">
        <f>IF(LoanIsGood,IF(ROW()-ROW(tblLoan3[[#Headers],[PMT NO]])&gt;ScheduledNumberOfPayments,"",ROW()-ROW(tblLoan3[[#Headers],[PMT NO]])),"")</f>
        <v/>
      </c>
      <c r="B360" s="98" t="str">
        <f>IF(tblLoan3[[#This Row],[PMT NO]]&lt;&gt;"",EOMONTH(LoanStartDate,ROW(tblLoan3[[#This Row],[PMT NO]])-ROW(tblLoan3[[#Headers],[PMT NO]])-2)+DAY(LoanStartDate),"")</f>
        <v/>
      </c>
      <c r="C360" s="101" t="str">
        <f>IF(tblLoan3[[#This Row],[PMT NO]]&lt;&gt;"",IF(ROW()-ROW(tblLoan3[[#Headers],[BEGINNING BALANCE]])=1,LoanAmount,INDEX(tblLoan3[ENDING BALANCE],ROW()-ROW(tblLoan3[[#Headers],[BEGINNING BALANCE]])-1)),"")</f>
        <v/>
      </c>
      <c r="D360" s="101" t="str">
        <f>IF(tblLoan3[[#This Row],[PMT NO]]&lt;&gt;"",ScheduledPayment,"")</f>
        <v/>
      </c>
      <c r="E36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60" s="101" t="str">
        <f>IF(tblLoan3[[#This Row],[PMT NO]]&lt;&gt;"",IF(tblLoan3[[#This Row],[SCHEDULED PAYMENT]]+tblLoan3[[#This Row],[EXTRA PAYMENT]]&lt;=tblLoan3[[#This Row],[BEGINNING BALANCE]],tblLoan3[[#This Row],[SCHEDULED PAYMENT]]+tblLoan3[[#This Row],[EXTRA PAYMENT]],tblLoan3[[#This Row],[BEGINNING BALANCE]]),"")</f>
        <v/>
      </c>
      <c r="G360" s="101" t="str">
        <f>IF(tblLoan3[[#This Row],[PMT NO]]&lt;&gt;"",tblLoan3[[#This Row],[TOTAL PAYMENT]]-tblLoan3[[#This Row],[INTEREST]],"")</f>
        <v/>
      </c>
      <c r="H360" s="101" t="str">
        <f>IF(tblLoan3[[#This Row],[PMT NO]]&lt;&gt;"",tblLoan3[[#This Row],[BEGINNING BALANCE]]*(InterestRate/PaymentsPerYear),"")</f>
        <v/>
      </c>
      <c r="I360" s="101" t="str">
        <f>IF(tblLoan3[[#This Row],[PMT NO]]&lt;&gt;"",IF(tblLoan3[[#This Row],[SCHEDULED PAYMENT]]+tblLoan3[[#This Row],[EXTRA PAYMENT]]&lt;=tblLoan3[[#This Row],[BEGINNING BALANCE]],tblLoan3[[#This Row],[BEGINNING BALANCE]]-tblLoan3[[#This Row],[PRINCIPAL]],0),"")</f>
        <v/>
      </c>
      <c r="J360" s="101" t="str">
        <f>IF(tblLoan3[[#This Row],[PMT NO]]&lt;&gt;"",SUM(INDEX(tblLoan3[INTEREST],1,1):tblLoan3[[#This Row],[INTEREST]]),"")</f>
        <v/>
      </c>
    </row>
    <row r="361" spans="1:10" x14ac:dyDescent="0.2">
      <c r="A361" s="97" t="str">
        <f>IF(LoanIsGood,IF(ROW()-ROW(tblLoan3[[#Headers],[PMT NO]])&gt;ScheduledNumberOfPayments,"",ROW()-ROW(tblLoan3[[#Headers],[PMT NO]])),"")</f>
        <v/>
      </c>
      <c r="B361" s="98" t="str">
        <f>IF(tblLoan3[[#This Row],[PMT NO]]&lt;&gt;"",EOMONTH(LoanStartDate,ROW(tblLoan3[[#This Row],[PMT NO]])-ROW(tblLoan3[[#Headers],[PMT NO]])-2)+DAY(LoanStartDate),"")</f>
        <v/>
      </c>
      <c r="C361" s="101" t="str">
        <f>IF(tblLoan3[[#This Row],[PMT NO]]&lt;&gt;"",IF(ROW()-ROW(tblLoan3[[#Headers],[BEGINNING BALANCE]])=1,LoanAmount,INDEX(tblLoan3[ENDING BALANCE],ROW()-ROW(tblLoan3[[#Headers],[BEGINNING BALANCE]])-1)),"")</f>
        <v/>
      </c>
      <c r="D361" s="101" t="str">
        <f>IF(tblLoan3[[#This Row],[PMT NO]]&lt;&gt;"",ScheduledPayment,"")</f>
        <v/>
      </c>
      <c r="E36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61" s="101" t="str">
        <f>IF(tblLoan3[[#This Row],[PMT NO]]&lt;&gt;"",IF(tblLoan3[[#This Row],[SCHEDULED PAYMENT]]+tblLoan3[[#This Row],[EXTRA PAYMENT]]&lt;=tblLoan3[[#This Row],[BEGINNING BALANCE]],tblLoan3[[#This Row],[SCHEDULED PAYMENT]]+tblLoan3[[#This Row],[EXTRA PAYMENT]],tblLoan3[[#This Row],[BEGINNING BALANCE]]),"")</f>
        <v/>
      </c>
      <c r="G361" s="101" t="str">
        <f>IF(tblLoan3[[#This Row],[PMT NO]]&lt;&gt;"",tblLoan3[[#This Row],[TOTAL PAYMENT]]-tblLoan3[[#This Row],[INTEREST]],"")</f>
        <v/>
      </c>
      <c r="H361" s="101" t="str">
        <f>IF(tblLoan3[[#This Row],[PMT NO]]&lt;&gt;"",tblLoan3[[#This Row],[BEGINNING BALANCE]]*(InterestRate/PaymentsPerYear),"")</f>
        <v/>
      </c>
      <c r="I361" s="101" t="str">
        <f>IF(tblLoan3[[#This Row],[PMT NO]]&lt;&gt;"",IF(tblLoan3[[#This Row],[SCHEDULED PAYMENT]]+tblLoan3[[#This Row],[EXTRA PAYMENT]]&lt;=tblLoan3[[#This Row],[BEGINNING BALANCE]],tblLoan3[[#This Row],[BEGINNING BALANCE]]-tblLoan3[[#This Row],[PRINCIPAL]],0),"")</f>
        <v/>
      </c>
      <c r="J361" s="101" t="str">
        <f>IF(tblLoan3[[#This Row],[PMT NO]]&lt;&gt;"",SUM(INDEX(tblLoan3[INTEREST],1,1):tblLoan3[[#This Row],[INTEREST]]),"")</f>
        <v/>
      </c>
    </row>
    <row r="362" spans="1:10" x14ac:dyDescent="0.2">
      <c r="A362" s="97" t="str">
        <f>IF(LoanIsGood,IF(ROW()-ROW(tblLoan3[[#Headers],[PMT NO]])&gt;ScheduledNumberOfPayments,"",ROW()-ROW(tblLoan3[[#Headers],[PMT NO]])),"")</f>
        <v/>
      </c>
      <c r="B362" s="98" t="str">
        <f>IF(tblLoan3[[#This Row],[PMT NO]]&lt;&gt;"",EOMONTH(LoanStartDate,ROW(tblLoan3[[#This Row],[PMT NO]])-ROW(tblLoan3[[#Headers],[PMT NO]])-2)+DAY(LoanStartDate),"")</f>
        <v/>
      </c>
      <c r="C362" s="101" t="str">
        <f>IF(tblLoan3[[#This Row],[PMT NO]]&lt;&gt;"",IF(ROW()-ROW(tblLoan3[[#Headers],[BEGINNING BALANCE]])=1,LoanAmount,INDEX(tblLoan3[ENDING BALANCE],ROW()-ROW(tblLoan3[[#Headers],[BEGINNING BALANCE]])-1)),"")</f>
        <v/>
      </c>
      <c r="D362" s="101" t="str">
        <f>IF(tblLoan3[[#This Row],[PMT NO]]&lt;&gt;"",ScheduledPayment,"")</f>
        <v/>
      </c>
      <c r="E36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62" s="101" t="str">
        <f>IF(tblLoan3[[#This Row],[PMT NO]]&lt;&gt;"",IF(tblLoan3[[#This Row],[SCHEDULED PAYMENT]]+tblLoan3[[#This Row],[EXTRA PAYMENT]]&lt;=tblLoan3[[#This Row],[BEGINNING BALANCE]],tblLoan3[[#This Row],[SCHEDULED PAYMENT]]+tblLoan3[[#This Row],[EXTRA PAYMENT]],tblLoan3[[#This Row],[BEGINNING BALANCE]]),"")</f>
        <v/>
      </c>
      <c r="G362" s="101" t="str">
        <f>IF(tblLoan3[[#This Row],[PMT NO]]&lt;&gt;"",tblLoan3[[#This Row],[TOTAL PAYMENT]]-tblLoan3[[#This Row],[INTEREST]],"")</f>
        <v/>
      </c>
      <c r="H362" s="101" t="str">
        <f>IF(tblLoan3[[#This Row],[PMT NO]]&lt;&gt;"",tblLoan3[[#This Row],[BEGINNING BALANCE]]*(InterestRate/PaymentsPerYear),"")</f>
        <v/>
      </c>
      <c r="I362" s="101" t="str">
        <f>IF(tblLoan3[[#This Row],[PMT NO]]&lt;&gt;"",IF(tblLoan3[[#This Row],[SCHEDULED PAYMENT]]+tblLoan3[[#This Row],[EXTRA PAYMENT]]&lt;=tblLoan3[[#This Row],[BEGINNING BALANCE]],tblLoan3[[#This Row],[BEGINNING BALANCE]]-tblLoan3[[#This Row],[PRINCIPAL]],0),"")</f>
        <v/>
      </c>
      <c r="J362" s="101" t="str">
        <f>IF(tblLoan3[[#This Row],[PMT NO]]&lt;&gt;"",SUM(INDEX(tblLoan3[INTEREST],1,1):tblLoan3[[#This Row],[INTEREST]]),"")</f>
        <v/>
      </c>
    </row>
    <row r="363" spans="1:10" x14ac:dyDescent="0.2">
      <c r="A363" s="97" t="str">
        <f>IF(LoanIsGood,IF(ROW()-ROW(tblLoan3[[#Headers],[PMT NO]])&gt;ScheduledNumberOfPayments,"",ROW()-ROW(tblLoan3[[#Headers],[PMT NO]])),"")</f>
        <v/>
      </c>
      <c r="B363" s="98" t="str">
        <f>IF(tblLoan3[[#This Row],[PMT NO]]&lt;&gt;"",EOMONTH(LoanStartDate,ROW(tblLoan3[[#This Row],[PMT NO]])-ROW(tblLoan3[[#Headers],[PMT NO]])-2)+DAY(LoanStartDate),"")</f>
        <v/>
      </c>
      <c r="C363" s="101" t="str">
        <f>IF(tblLoan3[[#This Row],[PMT NO]]&lt;&gt;"",IF(ROW()-ROW(tblLoan3[[#Headers],[BEGINNING BALANCE]])=1,LoanAmount,INDEX(tblLoan3[ENDING BALANCE],ROW()-ROW(tblLoan3[[#Headers],[BEGINNING BALANCE]])-1)),"")</f>
        <v/>
      </c>
      <c r="D363" s="101" t="str">
        <f>IF(tblLoan3[[#This Row],[PMT NO]]&lt;&gt;"",ScheduledPayment,"")</f>
        <v/>
      </c>
      <c r="E363"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63" s="101" t="str">
        <f>IF(tblLoan3[[#This Row],[PMT NO]]&lt;&gt;"",IF(tblLoan3[[#This Row],[SCHEDULED PAYMENT]]+tblLoan3[[#This Row],[EXTRA PAYMENT]]&lt;=tblLoan3[[#This Row],[BEGINNING BALANCE]],tblLoan3[[#This Row],[SCHEDULED PAYMENT]]+tblLoan3[[#This Row],[EXTRA PAYMENT]],tblLoan3[[#This Row],[BEGINNING BALANCE]]),"")</f>
        <v/>
      </c>
      <c r="G363" s="101" t="str">
        <f>IF(tblLoan3[[#This Row],[PMT NO]]&lt;&gt;"",tblLoan3[[#This Row],[TOTAL PAYMENT]]-tblLoan3[[#This Row],[INTEREST]],"")</f>
        <v/>
      </c>
      <c r="H363" s="101" t="str">
        <f>IF(tblLoan3[[#This Row],[PMT NO]]&lt;&gt;"",tblLoan3[[#This Row],[BEGINNING BALANCE]]*(InterestRate/PaymentsPerYear),"")</f>
        <v/>
      </c>
      <c r="I363" s="101" t="str">
        <f>IF(tblLoan3[[#This Row],[PMT NO]]&lt;&gt;"",IF(tblLoan3[[#This Row],[SCHEDULED PAYMENT]]+tblLoan3[[#This Row],[EXTRA PAYMENT]]&lt;=tblLoan3[[#This Row],[BEGINNING BALANCE]],tblLoan3[[#This Row],[BEGINNING BALANCE]]-tblLoan3[[#This Row],[PRINCIPAL]],0),"")</f>
        <v/>
      </c>
      <c r="J363" s="101" t="str">
        <f>IF(tblLoan3[[#This Row],[PMT NO]]&lt;&gt;"",SUM(INDEX(tblLoan3[INTEREST],1,1):tblLoan3[[#This Row],[INTEREST]]),"")</f>
        <v/>
      </c>
    </row>
    <row r="364" spans="1:10" x14ac:dyDescent="0.2">
      <c r="A364" s="97" t="str">
        <f>IF(LoanIsGood,IF(ROW()-ROW(tblLoan3[[#Headers],[PMT NO]])&gt;ScheduledNumberOfPayments,"",ROW()-ROW(tblLoan3[[#Headers],[PMT NO]])),"")</f>
        <v/>
      </c>
      <c r="B364" s="98" t="str">
        <f>IF(tblLoan3[[#This Row],[PMT NO]]&lt;&gt;"",EOMONTH(LoanStartDate,ROW(tblLoan3[[#This Row],[PMT NO]])-ROW(tblLoan3[[#Headers],[PMT NO]])-2)+DAY(LoanStartDate),"")</f>
        <v/>
      </c>
      <c r="C364" s="101" t="str">
        <f>IF(tblLoan3[[#This Row],[PMT NO]]&lt;&gt;"",IF(ROW()-ROW(tblLoan3[[#Headers],[BEGINNING BALANCE]])=1,LoanAmount,INDEX(tblLoan3[ENDING BALANCE],ROW()-ROW(tblLoan3[[#Headers],[BEGINNING BALANCE]])-1)),"")</f>
        <v/>
      </c>
      <c r="D364" s="101" t="str">
        <f>IF(tblLoan3[[#This Row],[PMT NO]]&lt;&gt;"",ScheduledPayment,"")</f>
        <v/>
      </c>
      <c r="E364"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64" s="101" t="str">
        <f>IF(tblLoan3[[#This Row],[PMT NO]]&lt;&gt;"",IF(tblLoan3[[#This Row],[SCHEDULED PAYMENT]]+tblLoan3[[#This Row],[EXTRA PAYMENT]]&lt;=tblLoan3[[#This Row],[BEGINNING BALANCE]],tblLoan3[[#This Row],[SCHEDULED PAYMENT]]+tblLoan3[[#This Row],[EXTRA PAYMENT]],tblLoan3[[#This Row],[BEGINNING BALANCE]]),"")</f>
        <v/>
      </c>
      <c r="G364" s="101" t="str">
        <f>IF(tblLoan3[[#This Row],[PMT NO]]&lt;&gt;"",tblLoan3[[#This Row],[TOTAL PAYMENT]]-tblLoan3[[#This Row],[INTEREST]],"")</f>
        <v/>
      </c>
      <c r="H364" s="101" t="str">
        <f>IF(tblLoan3[[#This Row],[PMT NO]]&lt;&gt;"",tblLoan3[[#This Row],[BEGINNING BALANCE]]*(InterestRate/PaymentsPerYear),"")</f>
        <v/>
      </c>
      <c r="I364" s="101" t="str">
        <f>IF(tblLoan3[[#This Row],[PMT NO]]&lt;&gt;"",IF(tblLoan3[[#This Row],[SCHEDULED PAYMENT]]+tblLoan3[[#This Row],[EXTRA PAYMENT]]&lt;=tblLoan3[[#This Row],[BEGINNING BALANCE]],tblLoan3[[#This Row],[BEGINNING BALANCE]]-tblLoan3[[#This Row],[PRINCIPAL]],0),"")</f>
        <v/>
      </c>
      <c r="J364" s="101" t="str">
        <f>IF(tblLoan3[[#This Row],[PMT NO]]&lt;&gt;"",SUM(INDEX(tblLoan3[INTEREST],1,1):tblLoan3[[#This Row],[INTEREST]]),"")</f>
        <v/>
      </c>
    </row>
    <row r="365" spans="1:10" x14ac:dyDescent="0.2">
      <c r="A365" s="97" t="str">
        <f>IF(LoanIsGood,IF(ROW()-ROW(tblLoan3[[#Headers],[PMT NO]])&gt;ScheduledNumberOfPayments,"",ROW()-ROW(tblLoan3[[#Headers],[PMT NO]])),"")</f>
        <v/>
      </c>
      <c r="B365" s="98" t="str">
        <f>IF(tblLoan3[[#This Row],[PMT NO]]&lt;&gt;"",EOMONTH(LoanStartDate,ROW(tblLoan3[[#This Row],[PMT NO]])-ROW(tblLoan3[[#Headers],[PMT NO]])-2)+DAY(LoanStartDate),"")</f>
        <v/>
      </c>
      <c r="C365" s="101" t="str">
        <f>IF(tblLoan3[[#This Row],[PMT NO]]&lt;&gt;"",IF(ROW()-ROW(tblLoan3[[#Headers],[BEGINNING BALANCE]])=1,LoanAmount,INDEX(tblLoan3[ENDING BALANCE],ROW()-ROW(tblLoan3[[#Headers],[BEGINNING BALANCE]])-1)),"")</f>
        <v/>
      </c>
      <c r="D365" s="101" t="str">
        <f>IF(tblLoan3[[#This Row],[PMT NO]]&lt;&gt;"",ScheduledPayment,"")</f>
        <v/>
      </c>
      <c r="E365"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65" s="101" t="str">
        <f>IF(tblLoan3[[#This Row],[PMT NO]]&lt;&gt;"",IF(tblLoan3[[#This Row],[SCHEDULED PAYMENT]]+tblLoan3[[#This Row],[EXTRA PAYMENT]]&lt;=tblLoan3[[#This Row],[BEGINNING BALANCE]],tblLoan3[[#This Row],[SCHEDULED PAYMENT]]+tblLoan3[[#This Row],[EXTRA PAYMENT]],tblLoan3[[#This Row],[BEGINNING BALANCE]]),"")</f>
        <v/>
      </c>
      <c r="G365" s="101" t="str">
        <f>IF(tblLoan3[[#This Row],[PMT NO]]&lt;&gt;"",tblLoan3[[#This Row],[TOTAL PAYMENT]]-tblLoan3[[#This Row],[INTEREST]],"")</f>
        <v/>
      </c>
      <c r="H365" s="101" t="str">
        <f>IF(tblLoan3[[#This Row],[PMT NO]]&lt;&gt;"",tblLoan3[[#This Row],[BEGINNING BALANCE]]*(InterestRate/PaymentsPerYear),"")</f>
        <v/>
      </c>
      <c r="I365" s="101" t="str">
        <f>IF(tblLoan3[[#This Row],[PMT NO]]&lt;&gt;"",IF(tblLoan3[[#This Row],[SCHEDULED PAYMENT]]+tblLoan3[[#This Row],[EXTRA PAYMENT]]&lt;=tblLoan3[[#This Row],[BEGINNING BALANCE]],tblLoan3[[#This Row],[BEGINNING BALANCE]]-tblLoan3[[#This Row],[PRINCIPAL]],0),"")</f>
        <v/>
      </c>
      <c r="J365" s="101" t="str">
        <f>IF(tblLoan3[[#This Row],[PMT NO]]&lt;&gt;"",SUM(INDEX(tblLoan3[INTEREST],1,1):tblLoan3[[#This Row],[INTEREST]]),"")</f>
        <v/>
      </c>
    </row>
    <row r="366" spans="1:10" x14ac:dyDescent="0.2">
      <c r="A366" s="97" t="str">
        <f>IF(LoanIsGood,IF(ROW()-ROW(tblLoan3[[#Headers],[PMT NO]])&gt;ScheduledNumberOfPayments,"",ROW()-ROW(tblLoan3[[#Headers],[PMT NO]])),"")</f>
        <v/>
      </c>
      <c r="B366" s="98" t="str">
        <f>IF(tblLoan3[[#This Row],[PMT NO]]&lt;&gt;"",EOMONTH(LoanStartDate,ROW(tblLoan3[[#This Row],[PMT NO]])-ROW(tblLoan3[[#Headers],[PMT NO]])-2)+DAY(LoanStartDate),"")</f>
        <v/>
      </c>
      <c r="C366" s="101" t="str">
        <f>IF(tblLoan3[[#This Row],[PMT NO]]&lt;&gt;"",IF(ROW()-ROW(tblLoan3[[#Headers],[BEGINNING BALANCE]])=1,LoanAmount,INDEX(tblLoan3[ENDING BALANCE],ROW()-ROW(tblLoan3[[#Headers],[BEGINNING BALANCE]])-1)),"")</f>
        <v/>
      </c>
      <c r="D366" s="101" t="str">
        <f>IF(tblLoan3[[#This Row],[PMT NO]]&lt;&gt;"",ScheduledPayment,"")</f>
        <v/>
      </c>
      <c r="E366"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66" s="101" t="str">
        <f>IF(tblLoan3[[#This Row],[PMT NO]]&lt;&gt;"",IF(tblLoan3[[#This Row],[SCHEDULED PAYMENT]]+tblLoan3[[#This Row],[EXTRA PAYMENT]]&lt;=tblLoan3[[#This Row],[BEGINNING BALANCE]],tblLoan3[[#This Row],[SCHEDULED PAYMENT]]+tblLoan3[[#This Row],[EXTRA PAYMENT]],tblLoan3[[#This Row],[BEGINNING BALANCE]]),"")</f>
        <v/>
      </c>
      <c r="G366" s="101" t="str">
        <f>IF(tblLoan3[[#This Row],[PMT NO]]&lt;&gt;"",tblLoan3[[#This Row],[TOTAL PAYMENT]]-tblLoan3[[#This Row],[INTEREST]],"")</f>
        <v/>
      </c>
      <c r="H366" s="101" t="str">
        <f>IF(tblLoan3[[#This Row],[PMT NO]]&lt;&gt;"",tblLoan3[[#This Row],[BEGINNING BALANCE]]*(InterestRate/PaymentsPerYear),"")</f>
        <v/>
      </c>
      <c r="I366" s="101" t="str">
        <f>IF(tblLoan3[[#This Row],[PMT NO]]&lt;&gt;"",IF(tblLoan3[[#This Row],[SCHEDULED PAYMENT]]+tblLoan3[[#This Row],[EXTRA PAYMENT]]&lt;=tblLoan3[[#This Row],[BEGINNING BALANCE]],tblLoan3[[#This Row],[BEGINNING BALANCE]]-tblLoan3[[#This Row],[PRINCIPAL]],0),"")</f>
        <v/>
      </c>
      <c r="J366" s="101" t="str">
        <f>IF(tblLoan3[[#This Row],[PMT NO]]&lt;&gt;"",SUM(INDEX(tblLoan3[INTEREST],1,1):tblLoan3[[#This Row],[INTEREST]]),"")</f>
        <v/>
      </c>
    </row>
    <row r="367" spans="1:10" x14ac:dyDescent="0.2">
      <c r="A367" s="97" t="str">
        <f>IF(LoanIsGood,IF(ROW()-ROW(tblLoan3[[#Headers],[PMT NO]])&gt;ScheduledNumberOfPayments,"",ROW()-ROW(tblLoan3[[#Headers],[PMT NO]])),"")</f>
        <v/>
      </c>
      <c r="B367" s="98" t="str">
        <f>IF(tblLoan3[[#This Row],[PMT NO]]&lt;&gt;"",EOMONTH(LoanStartDate,ROW(tblLoan3[[#This Row],[PMT NO]])-ROW(tblLoan3[[#Headers],[PMT NO]])-2)+DAY(LoanStartDate),"")</f>
        <v/>
      </c>
      <c r="C367" s="101" t="str">
        <f>IF(tblLoan3[[#This Row],[PMT NO]]&lt;&gt;"",IF(ROW()-ROW(tblLoan3[[#Headers],[BEGINNING BALANCE]])=1,LoanAmount,INDEX(tblLoan3[ENDING BALANCE],ROW()-ROW(tblLoan3[[#Headers],[BEGINNING BALANCE]])-1)),"")</f>
        <v/>
      </c>
      <c r="D367" s="101" t="str">
        <f>IF(tblLoan3[[#This Row],[PMT NO]]&lt;&gt;"",ScheduledPayment,"")</f>
        <v/>
      </c>
      <c r="E367"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67" s="101" t="str">
        <f>IF(tblLoan3[[#This Row],[PMT NO]]&lt;&gt;"",IF(tblLoan3[[#This Row],[SCHEDULED PAYMENT]]+tblLoan3[[#This Row],[EXTRA PAYMENT]]&lt;=tblLoan3[[#This Row],[BEGINNING BALANCE]],tblLoan3[[#This Row],[SCHEDULED PAYMENT]]+tblLoan3[[#This Row],[EXTRA PAYMENT]],tblLoan3[[#This Row],[BEGINNING BALANCE]]),"")</f>
        <v/>
      </c>
      <c r="G367" s="101" t="str">
        <f>IF(tblLoan3[[#This Row],[PMT NO]]&lt;&gt;"",tblLoan3[[#This Row],[TOTAL PAYMENT]]-tblLoan3[[#This Row],[INTEREST]],"")</f>
        <v/>
      </c>
      <c r="H367" s="101" t="str">
        <f>IF(tblLoan3[[#This Row],[PMT NO]]&lt;&gt;"",tblLoan3[[#This Row],[BEGINNING BALANCE]]*(InterestRate/PaymentsPerYear),"")</f>
        <v/>
      </c>
      <c r="I367" s="101" t="str">
        <f>IF(tblLoan3[[#This Row],[PMT NO]]&lt;&gt;"",IF(tblLoan3[[#This Row],[SCHEDULED PAYMENT]]+tblLoan3[[#This Row],[EXTRA PAYMENT]]&lt;=tblLoan3[[#This Row],[BEGINNING BALANCE]],tblLoan3[[#This Row],[BEGINNING BALANCE]]-tblLoan3[[#This Row],[PRINCIPAL]],0),"")</f>
        <v/>
      </c>
      <c r="J367" s="101" t="str">
        <f>IF(tblLoan3[[#This Row],[PMT NO]]&lt;&gt;"",SUM(INDEX(tblLoan3[INTEREST],1,1):tblLoan3[[#This Row],[INTEREST]]),"")</f>
        <v/>
      </c>
    </row>
    <row r="368" spans="1:10" x14ac:dyDescent="0.2">
      <c r="A368" s="97" t="str">
        <f>IF(LoanIsGood,IF(ROW()-ROW(tblLoan3[[#Headers],[PMT NO]])&gt;ScheduledNumberOfPayments,"",ROW()-ROW(tblLoan3[[#Headers],[PMT NO]])),"")</f>
        <v/>
      </c>
      <c r="B368" s="98" t="str">
        <f>IF(tblLoan3[[#This Row],[PMT NO]]&lt;&gt;"",EOMONTH(LoanStartDate,ROW(tblLoan3[[#This Row],[PMT NO]])-ROW(tblLoan3[[#Headers],[PMT NO]])-2)+DAY(LoanStartDate),"")</f>
        <v/>
      </c>
      <c r="C368" s="101" t="str">
        <f>IF(tblLoan3[[#This Row],[PMT NO]]&lt;&gt;"",IF(ROW()-ROW(tblLoan3[[#Headers],[BEGINNING BALANCE]])=1,LoanAmount,INDEX(tblLoan3[ENDING BALANCE],ROW()-ROW(tblLoan3[[#Headers],[BEGINNING BALANCE]])-1)),"")</f>
        <v/>
      </c>
      <c r="D368" s="101" t="str">
        <f>IF(tblLoan3[[#This Row],[PMT NO]]&lt;&gt;"",ScheduledPayment,"")</f>
        <v/>
      </c>
      <c r="E368"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68" s="101" t="str">
        <f>IF(tblLoan3[[#This Row],[PMT NO]]&lt;&gt;"",IF(tblLoan3[[#This Row],[SCHEDULED PAYMENT]]+tblLoan3[[#This Row],[EXTRA PAYMENT]]&lt;=tblLoan3[[#This Row],[BEGINNING BALANCE]],tblLoan3[[#This Row],[SCHEDULED PAYMENT]]+tblLoan3[[#This Row],[EXTRA PAYMENT]],tblLoan3[[#This Row],[BEGINNING BALANCE]]),"")</f>
        <v/>
      </c>
      <c r="G368" s="101" t="str">
        <f>IF(tblLoan3[[#This Row],[PMT NO]]&lt;&gt;"",tblLoan3[[#This Row],[TOTAL PAYMENT]]-tblLoan3[[#This Row],[INTEREST]],"")</f>
        <v/>
      </c>
      <c r="H368" s="101" t="str">
        <f>IF(tblLoan3[[#This Row],[PMT NO]]&lt;&gt;"",tblLoan3[[#This Row],[BEGINNING BALANCE]]*(InterestRate/PaymentsPerYear),"")</f>
        <v/>
      </c>
      <c r="I368" s="101" t="str">
        <f>IF(tblLoan3[[#This Row],[PMT NO]]&lt;&gt;"",IF(tblLoan3[[#This Row],[SCHEDULED PAYMENT]]+tblLoan3[[#This Row],[EXTRA PAYMENT]]&lt;=tblLoan3[[#This Row],[BEGINNING BALANCE]],tblLoan3[[#This Row],[BEGINNING BALANCE]]-tblLoan3[[#This Row],[PRINCIPAL]],0),"")</f>
        <v/>
      </c>
      <c r="J368" s="101" t="str">
        <f>IF(tblLoan3[[#This Row],[PMT NO]]&lt;&gt;"",SUM(INDEX(tblLoan3[INTEREST],1,1):tblLoan3[[#This Row],[INTEREST]]),"")</f>
        <v/>
      </c>
    </row>
    <row r="369" spans="1:10" x14ac:dyDescent="0.2">
      <c r="A369" s="97" t="str">
        <f>IF(LoanIsGood,IF(ROW()-ROW(tblLoan3[[#Headers],[PMT NO]])&gt;ScheduledNumberOfPayments,"",ROW()-ROW(tblLoan3[[#Headers],[PMT NO]])),"")</f>
        <v/>
      </c>
      <c r="B369" s="98" t="str">
        <f>IF(tblLoan3[[#This Row],[PMT NO]]&lt;&gt;"",EOMONTH(LoanStartDate,ROW(tblLoan3[[#This Row],[PMT NO]])-ROW(tblLoan3[[#Headers],[PMT NO]])-2)+DAY(LoanStartDate),"")</f>
        <v/>
      </c>
      <c r="C369" s="101" t="str">
        <f>IF(tblLoan3[[#This Row],[PMT NO]]&lt;&gt;"",IF(ROW()-ROW(tblLoan3[[#Headers],[BEGINNING BALANCE]])=1,LoanAmount,INDEX(tblLoan3[ENDING BALANCE],ROW()-ROW(tblLoan3[[#Headers],[BEGINNING BALANCE]])-1)),"")</f>
        <v/>
      </c>
      <c r="D369" s="101" t="str">
        <f>IF(tblLoan3[[#This Row],[PMT NO]]&lt;&gt;"",ScheduledPayment,"")</f>
        <v/>
      </c>
      <c r="E369"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69" s="101" t="str">
        <f>IF(tblLoan3[[#This Row],[PMT NO]]&lt;&gt;"",IF(tblLoan3[[#This Row],[SCHEDULED PAYMENT]]+tblLoan3[[#This Row],[EXTRA PAYMENT]]&lt;=tblLoan3[[#This Row],[BEGINNING BALANCE]],tblLoan3[[#This Row],[SCHEDULED PAYMENT]]+tblLoan3[[#This Row],[EXTRA PAYMENT]],tblLoan3[[#This Row],[BEGINNING BALANCE]]),"")</f>
        <v/>
      </c>
      <c r="G369" s="101" t="str">
        <f>IF(tblLoan3[[#This Row],[PMT NO]]&lt;&gt;"",tblLoan3[[#This Row],[TOTAL PAYMENT]]-tblLoan3[[#This Row],[INTEREST]],"")</f>
        <v/>
      </c>
      <c r="H369" s="101" t="str">
        <f>IF(tblLoan3[[#This Row],[PMT NO]]&lt;&gt;"",tblLoan3[[#This Row],[BEGINNING BALANCE]]*(InterestRate/PaymentsPerYear),"")</f>
        <v/>
      </c>
      <c r="I369" s="101" t="str">
        <f>IF(tblLoan3[[#This Row],[PMT NO]]&lt;&gt;"",IF(tblLoan3[[#This Row],[SCHEDULED PAYMENT]]+tblLoan3[[#This Row],[EXTRA PAYMENT]]&lt;=tblLoan3[[#This Row],[BEGINNING BALANCE]],tblLoan3[[#This Row],[BEGINNING BALANCE]]-tblLoan3[[#This Row],[PRINCIPAL]],0),"")</f>
        <v/>
      </c>
      <c r="J369" s="101" t="str">
        <f>IF(tblLoan3[[#This Row],[PMT NO]]&lt;&gt;"",SUM(INDEX(tblLoan3[INTEREST],1,1):tblLoan3[[#This Row],[INTEREST]]),"")</f>
        <v/>
      </c>
    </row>
    <row r="370" spans="1:10" x14ac:dyDescent="0.2">
      <c r="A370" s="97" t="str">
        <f>IF(LoanIsGood,IF(ROW()-ROW(tblLoan3[[#Headers],[PMT NO]])&gt;ScheduledNumberOfPayments,"",ROW()-ROW(tblLoan3[[#Headers],[PMT NO]])),"")</f>
        <v/>
      </c>
      <c r="B370" s="98" t="str">
        <f>IF(tblLoan3[[#This Row],[PMT NO]]&lt;&gt;"",EOMONTH(LoanStartDate,ROW(tblLoan3[[#This Row],[PMT NO]])-ROW(tblLoan3[[#Headers],[PMT NO]])-2)+DAY(LoanStartDate),"")</f>
        <v/>
      </c>
      <c r="C370" s="101" t="str">
        <f>IF(tblLoan3[[#This Row],[PMT NO]]&lt;&gt;"",IF(ROW()-ROW(tblLoan3[[#Headers],[BEGINNING BALANCE]])=1,LoanAmount,INDEX(tblLoan3[ENDING BALANCE],ROW()-ROW(tblLoan3[[#Headers],[BEGINNING BALANCE]])-1)),"")</f>
        <v/>
      </c>
      <c r="D370" s="101" t="str">
        <f>IF(tblLoan3[[#This Row],[PMT NO]]&lt;&gt;"",ScheduledPayment,"")</f>
        <v/>
      </c>
      <c r="E370"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70" s="101" t="str">
        <f>IF(tblLoan3[[#This Row],[PMT NO]]&lt;&gt;"",IF(tblLoan3[[#This Row],[SCHEDULED PAYMENT]]+tblLoan3[[#This Row],[EXTRA PAYMENT]]&lt;=tblLoan3[[#This Row],[BEGINNING BALANCE]],tblLoan3[[#This Row],[SCHEDULED PAYMENT]]+tblLoan3[[#This Row],[EXTRA PAYMENT]],tblLoan3[[#This Row],[BEGINNING BALANCE]]),"")</f>
        <v/>
      </c>
      <c r="G370" s="101" t="str">
        <f>IF(tblLoan3[[#This Row],[PMT NO]]&lt;&gt;"",tblLoan3[[#This Row],[TOTAL PAYMENT]]-tblLoan3[[#This Row],[INTEREST]],"")</f>
        <v/>
      </c>
      <c r="H370" s="101" t="str">
        <f>IF(tblLoan3[[#This Row],[PMT NO]]&lt;&gt;"",tblLoan3[[#This Row],[BEGINNING BALANCE]]*(InterestRate/PaymentsPerYear),"")</f>
        <v/>
      </c>
      <c r="I370" s="101" t="str">
        <f>IF(tblLoan3[[#This Row],[PMT NO]]&lt;&gt;"",IF(tblLoan3[[#This Row],[SCHEDULED PAYMENT]]+tblLoan3[[#This Row],[EXTRA PAYMENT]]&lt;=tblLoan3[[#This Row],[BEGINNING BALANCE]],tblLoan3[[#This Row],[BEGINNING BALANCE]]-tblLoan3[[#This Row],[PRINCIPAL]],0),"")</f>
        <v/>
      </c>
      <c r="J370" s="101" t="str">
        <f>IF(tblLoan3[[#This Row],[PMT NO]]&lt;&gt;"",SUM(INDEX(tblLoan3[INTEREST],1,1):tblLoan3[[#This Row],[INTEREST]]),"")</f>
        <v/>
      </c>
    </row>
    <row r="371" spans="1:10" x14ac:dyDescent="0.2">
      <c r="A371" s="97" t="str">
        <f>IF(LoanIsGood,IF(ROW()-ROW(tblLoan3[[#Headers],[PMT NO]])&gt;ScheduledNumberOfPayments,"",ROW()-ROW(tblLoan3[[#Headers],[PMT NO]])),"")</f>
        <v/>
      </c>
      <c r="B371" s="98" t="str">
        <f>IF(tblLoan3[[#This Row],[PMT NO]]&lt;&gt;"",EOMONTH(LoanStartDate,ROW(tblLoan3[[#This Row],[PMT NO]])-ROW(tblLoan3[[#Headers],[PMT NO]])-2)+DAY(LoanStartDate),"")</f>
        <v/>
      </c>
      <c r="C371" s="101" t="str">
        <f>IF(tblLoan3[[#This Row],[PMT NO]]&lt;&gt;"",IF(ROW()-ROW(tblLoan3[[#Headers],[BEGINNING BALANCE]])=1,LoanAmount,INDEX(tblLoan3[ENDING BALANCE],ROW()-ROW(tblLoan3[[#Headers],[BEGINNING BALANCE]])-1)),"")</f>
        <v/>
      </c>
      <c r="D371" s="101" t="str">
        <f>IF(tblLoan3[[#This Row],[PMT NO]]&lt;&gt;"",ScheduledPayment,"")</f>
        <v/>
      </c>
      <c r="E371"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71" s="101" t="str">
        <f>IF(tblLoan3[[#This Row],[PMT NO]]&lt;&gt;"",IF(tblLoan3[[#This Row],[SCHEDULED PAYMENT]]+tblLoan3[[#This Row],[EXTRA PAYMENT]]&lt;=tblLoan3[[#This Row],[BEGINNING BALANCE]],tblLoan3[[#This Row],[SCHEDULED PAYMENT]]+tblLoan3[[#This Row],[EXTRA PAYMENT]],tblLoan3[[#This Row],[BEGINNING BALANCE]]),"")</f>
        <v/>
      </c>
      <c r="G371" s="101" t="str">
        <f>IF(tblLoan3[[#This Row],[PMT NO]]&lt;&gt;"",tblLoan3[[#This Row],[TOTAL PAYMENT]]-tblLoan3[[#This Row],[INTEREST]],"")</f>
        <v/>
      </c>
      <c r="H371" s="101" t="str">
        <f>IF(tblLoan3[[#This Row],[PMT NO]]&lt;&gt;"",tblLoan3[[#This Row],[BEGINNING BALANCE]]*(InterestRate/PaymentsPerYear),"")</f>
        <v/>
      </c>
      <c r="I371" s="101" t="str">
        <f>IF(tblLoan3[[#This Row],[PMT NO]]&lt;&gt;"",IF(tblLoan3[[#This Row],[SCHEDULED PAYMENT]]+tblLoan3[[#This Row],[EXTRA PAYMENT]]&lt;=tblLoan3[[#This Row],[BEGINNING BALANCE]],tblLoan3[[#This Row],[BEGINNING BALANCE]]-tblLoan3[[#This Row],[PRINCIPAL]],0),"")</f>
        <v/>
      </c>
      <c r="J371" s="101" t="str">
        <f>IF(tblLoan3[[#This Row],[PMT NO]]&lt;&gt;"",SUM(INDEX(tblLoan3[INTEREST],1,1):tblLoan3[[#This Row],[INTEREST]]),"")</f>
        <v/>
      </c>
    </row>
    <row r="372" spans="1:10" x14ac:dyDescent="0.2">
      <c r="A372" s="97" t="str">
        <f>IF(LoanIsGood,IF(ROW()-ROW(tblLoan3[[#Headers],[PMT NO]])&gt;ScheduledNumberOfPayments,"",ROW()-ROW(tblLoan3[[#Headers],[PMT NO]])),"")</f>
        <v/>
      </c>
      <c r="B372" s="98" t="str">
        <f>IF(tblLoan3[[#This Row],[PMT NO]]&lt;&gt;"",EOMONTH(LoanStartDate,ROW(tblLoan3[[#This Row],[PMT NO]])-ROW(tblLoan3[[#Headers],[PMT NO]])-2)+DAY(LoanStartDate),"")</f>
        <v/>
      </c>
      <c r="C372" s="101" t="str">
        <f>IF(tblLoan3[[#This Row],[PMT NO]]&lt;&gt;"",IF(ROW()-ROW(tblLoan3[[#Headers],[BEGINNING BALANCE]])=1,LoanAmount,INDEX(tblLoan3[ENDING BALANCE],ROW()-ROW(tblLoan3[[#Headers],[BEGINNING BALANCE]])-1)),"")</f>
        <v/>
      </c>
      <c r="D372" s="101" t="str">
        <f>IF(tblLoan3[[#This Row],[PMT NO]]&lt;&gt;"",ScheduledPayment,"")</f>
        <v/>
      </c>
      <c r="E372" s="101" t="str">
        <f>IF(tblLoan3[[#This Row],[PMT NO]]&lt;&gt;"",IF(tblLoan3[[#This Row],[SCHEDULED PAYMENT]]+ExtraPayments&lt;tblLoan3[[#This Row],[BEGINNING BALANCE]],ExtraPayments,IF(tblLoan3[[#This Row],[BEGINNING BALANCE]]-tblLoan3[[#This Row],[SCHEDULED PAYMENT]]&gt;0,tblLoan3[[#This Row],[BEGINNING BALANCE]]-tblLoan3[[#This Row],[SCHEDULED PAYMENT]],0)),"")</f>
        <v/>
      </c>
      <c r="F372" s="101" t="str">
        <f>IF(tblLoan3[[#This Row],[PMT NO]]&lt;&gt;"",IF(tblLoan3[[#This Row],[SCHEDULED PAYMENT]]+tblLoan3[[#This Row],[EXTRA PAYMENT]]&lt;=tblLoan3[[#This Row],[BEGINNING BALANCE]],tblLoan3[[#This Row],[SCHEDULED PAYMENT]]+tblLoan3[[#This Row],[EXTRA PAYMENT]],tblLoan3[[#This Row],[BEGINNING BALANCE]]),"")</f>
        <v/>
      </c>
      <c r="G372" s="101" t="str">
        <f>IF(tblLoan3[[#This Row],[PMT NO]]&lt;&gt;"",tblLoan3[[#This Row],[TOTAL PAYMENT]]-tblLoan3[[#This Row],[INTEREST]],"")</f>
        <v/>
      </c>
      <c r="H372" s="101" t="str">
        <f>IF(tblLoan3[[#This Row],[PMT NO]]&lt;&gt;"",tblLoan3[[#This Row],[BEGINNING BALANCE]]*(InterestRate/PaymentsPerYear),"")</f>
        <v/>
      </c>
      <c r="I372" s="101" t="str">
        <f>IF(tblLoan3[[#This Row],[PMT NO]]&lt;&gt;"",IF(tblLoan3[[#This Row],[SCHEDULED PAYMENT]]+tblLoan3[[#This Row],[EXTRA PAYMENT]]&lt;=tblLoan3[[#This Row],[BEGINNING BALANCE]],tblLoan3[[#This Row],[BEGINNING BALANCE]]-tblLoan3[[#This Row],[PRINCIPAL]],0),"")</f>
        <v/>
      </c>
      <c r="J372" s="101" t="str">
        <f>IF(tblLoan3[[#This Row],[PMT NO]]&lt;&gt;"",SUM(INDEX(tblLoan3[INTEREST],1,1):tblLoan3[[#This Row],[INTEREST]]),"")</f>
        <v/>
      </c>
    </row>
  </sheetData>
  <mergeCells count="1">
    <mergeCell ref="H10:I10"/>
  </mergeCells>
  <conditionalFormatting sqref="A13:J372">
    <cfRule type="expression" dxfId="25" priority="1">
      <formula>($A13="")+(($C13=0)*($E13=0))</formula>
    </cfRule>
  </conditionalFormatting>
  <printOptions horizontalCentered="1"/>
  <pageMargins left="0.4" right="0.4" top="0.4" bottom="0.5" header="0.3" footer="0.3"/>
  <pageSetup orientation="landscape"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sheetPr>
  <dimension ref="A1:J372"/>
  <sheetViews>
    <sheetView showGridLines="0" zoomScaleNormal="100" workbookViewId="0">
      <pane ySplit="12" topLeftCell="A13" activePane="bottomLeft" state="frozen"/>
      <selection activeCell="G29" sqref="G28:G29"/>
      <selection pane="bottomLeft" activeCell="G29" sqref="G28:G29"/>
    </sheetView>
  </sheetViews>
  <sheetFormatPr defaultColWidth="9.140625" defaultRowHeight="12.75" x14ac:dyDescent="0.2"/>
  <cols>
    <col min="1" max="1" width="5.7109375" style="87" customWidth="1"/>
    <col min="2" max="2" width="13.7109375" style="87" customWidth="1"/>
    <col min="3" max="10" width="13.5703125" style="87" customWidth="1"/>
    <col min="11" max="16384" width="9.140625" style="87"/>
  </cols>
  <sheetData>
    <row r="1" spans="1:10" ht="21.75" thickBot="1" x14ac:dyDescent="0.25">
      <c r="A1" s="88" t="s">
        <v>84</v>
      </c>
      <c r="B1" s="88"/>
      <c r="C1" s="88"/>
      <c r="D1" s="88"/>
      <c r="E1" s="88"/>
      <c r="F1" s="88"/>
      <c r="G1" s="88"/>
      <c r="H1" s="88"/>
      <c r="I1" s="88"/>
      <c r="J1" s="88"/>
    </row>
    <row r="2" spans="1:10" ht="13.5" thickTop="1" x14ac:dyDescent="0.2"/>
    <row r="3" spans="1:10" ht="13.5" thickBot="1" x14ac:dyDescent="0.25">
      <c r="B3" s="89" t="s">
        <v>85</v>
      </c>
      <c r="C3" s="89"/>
      <c r="D3" s="89"/>
      <c r="G3" s="89" t="s">
        <v>86</v>
      </c>
      <c r="H3" s="89"/>
      <c r="I3" s="89"/>
    </row>
    <row r="4" spans="1:10" x14ac:dyDescent="0.2">
      <c r="B4" s="96" t="s">
        <v>87</v>
      </c>
      <c r="C4" s="96"/>
      <c r="D4" s="91">
        <v>19000</v>
      </c>
      <c r="G4" s="96" t="s">
        <v>88</v>
      </c>
      <c r="H4" s="96"/>
      <c r="I4" s="91">
        <f>IF(LoanIsGood,-PMT(InterestRate/PaymentsPerYear,ScheduledNumberOfPayments,LoanAmount),"")</f>
        <v>666.58178270502947</v>
      </c>
    </row>
    <row r="5" spans="1:10" x14ac:dyDescent="0.2">
      <c r="B5" s="96" t="s">
        <v>89</v>
      </c>
      <c r="C5" s="96"/>
      <c r="D5" s="92">
        <v>0.04</v>
      </c>
      <c r="G5" s="96" t="s">
        <v>90</v>
      </c>
      <c r="H5" s="96"/>
      <c r="I5" s="93">
        <f>IF(LoanIsGood,LoanPeriod*PaymentsPerYear,"")</f>
        <v>30</v>
      </c>
    </row>
    <row r="6" spans="1:10" x14ac:dyDescent="0.2">
      <c r="B6" s="96" t="s">
        <v>91</v>
      </c>
      <c r="C6" s="96"/>
      <c r="D6" s="93">
        <v>2.5</v>
      </c>
      <c r="G6" s="96" t="s">
        <v>92</v>
      </c>
      <c r="H6" s="96"/>
      <c r="I6" s="93">
        <f>IF(LoanIsGood,COUNT(tblLoan34[TOTAL PAYMENT]),"")</f>
        <v>30</v>
      </c>
    </row>
    <row r="7" spans="1:10" x14ac:dyDescent="0.2">
      <c r="B7" s="96" t="s">
        <v>93</v>
      </c>
      <c r="C7" s="96"/>
      <c r="D7" s="93">
        <v>12</v>
      </c>
      <c r="G7" s="96" t="s">
        <v>94</v>
      </c>
      <c r="H7" s="96"/>
      <c r="I7" s="91">
        <v>17300</v>
      </c>
    </row>
    <row r="8" spans="1:10" x14ac:dyDescent="0.2">
      <c r="B8" s="96" t="s">
        <v>95</v>
      </c>
      <c r="C8" s="96"/>
      <c r="D8" s="94">
        <v>42370</v>
      </c>
      <c r="G8" s="96" t="s">
        <v>96</v>
      </c>
      <c r="H8" s="96"/>
      <c r="I8" s="91">
        <v>248196.12386173042</v>
      </c>
    </row>
    <row r="10" spans="1:10" x14ac:dyDescent="0.2">
      <c r="B10" s="96" t="s">
        <v>97</v>
      </c>
      <c r="C10" s="96"/>
      <c r="D10" s="95">
        <v>0</v>
      </c>
      <c r="G10" s="90" t="s">
        <v>98</v>
      </c>
      <c r="H10" s="111" t="s">
        <v>121</v>
      </c>
      <c r="I10" s="111"/>
    </row>
    <row r="12" spans="1:10" ht="25.5" x14ac:dyDescent="0.2">
      <c r="A12" s="99" t="s">
        <v>99</v>
      </c>
      <c r="B12" s="99" t="s">
        <v>100</v>
      </c>
      <c r="C12" s="100" t="s">
        <v>101</v>
      </c>
      <c r="D12" s="100" t="s">
        <v>102</v>
      </c>
      <c r="E12" s="100" t="s">
        <v>103</v>
      </c>
      <c r="F12" s="100" t="s">
        <v>104</v>
      </c>
      <c r="G12" s="100" t="s">
        <v>105</v>
      </c>
      <c r="H12" s="100" t="s">
        <v>106</v>
      </c>
      <c r="I12" s="100" t="s">
        <v>107</v>
      </c>
      <c r="J12" s="100" t="s">
        <v>108</v>
      </c>
    </row>
    <row r="13" spans="1:10" x14ac:dyDescent="0.2">
      <c r="A13" s="97">
        <f>IF(LoanIsGood,IF(ROW()-ROW(tblLoan34[[#Headers],[PMT NO]])&gt;ScheduledNumberOfPayments,"",ROW()-ROW(tblLoan34[[#Headers],[PMT NO]])),"")</f>
        <v>1</v>
      </c>
      <c r="B13" s="98">
        <f>IF(tblLoan34[[#This Row],[PMT NO]]&lt;&gt;"",EOMONTH(LoanStartDate,ROW(tblLoan34[[#This Row],[PMT NO]])-ROW(tblLoan34[[#Headers],[PMT NO]])-2)+DAY(LoanStartDate),"")</f>
        <v>42370</v>
      </c>
      <c r="C13" s="101">
        <f>IF(tblLoan34[[#This Row],[PMT NO]]&lt;&gt;"",IF(ROW()-ROW(tblLoan34[[#Headers],[BEGINNING BALANCE]])=1,LoanAmount,INDEX(tblLoan34[ENDING BALANCE],ROW()-ROW(tblLoan34[[#Headers],[BEGINNING BALANCE]])-1)),"")</f>
        <v>19000</v>
      </c>
      <c r="D13" s="101">
        <f>IF(tblLoan34[[#This Row],[PMT NO]]&lt;&gt;"",ScheduledPayment,"")</f>
        <v>666.58178270502947</v>
      </c>
      <c r="E13"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13" s="101">
        <f>IF(tblLoan34[[#This Row],[PMT NO]]&lt;&gt;"",IF(tblLoan34[[#This Row],[SCHEDULED PAYMENT]]+tblLoan34[[#This Row],[EXTRA PAYMENT]]&lt;=tblLoan34[[#This Row],[BEGINNING BALANCE]],tblLoan34[[#This Row],[SCHEDULED PAYMENT]]+tblLoan34[[#This Row],[EXTRA PAYMENT]],tblLoan34[[#This Row],[BEGINNING BALANCE]]),"")</f>
        <v>666.58178270502947</v>
      </c>
      <c r="G13" s="101">
        <f>IF(tblLoan34[[#This Row],[PMT NO]]&lt;&gt;"",tblLoan34[[#This Row],[TOTAL PAYMENT]]-tblLoan34[[#This Row],[INTEREST]],"")</f>
        <v>603.2484493716961</v>
      </c>
      <c r="H13" s="101">
        <f>IF(tblLoan34[[#This Row],[PMT NO]]&lt;&gt;"",tblLoan34[[#This Row],[BEGINNING BALANCE]]*(InterestRate/PaymentsPerYear),"")</f>
        <v>63.333333333333336</v>
      </c>
      <c r="I13" s="101">
        <f>IF(tblLoan34[[#This Row],[PMT NO]]&lt;&gt;"",IF(tblLoan34[[#This Row],[SCHEDULED PAYMENT]]+tblLoan34[[#This Row],[EXTRA PAYMENT]]&lt;=tblLoan34[[#This Row],[BEGINNING BALANCE]],tblLoan34[[#This Row],[BEGINNING BALANCE]]-tblLoan34[[#This Row],[PRINCIPAL]],0),"")</f>
        <v>18396.751550628305</v>
      </c>
      <c r="J13" s="101">
        <f>IF(tblLoan34[[#This Row],[PMT NO]]&lt;&gt;"",SUM(INDEX(tblLoan34[INTEREST],1,1):tblLoan34[[#This Row],[INTEREST]]),"")</f>
        <v>63.333333333333336</v>
      </c>
    </row>
    <row r="14" spans="1:10" x14ac:dyDescent="0.2">
      <c r="A14" s="97">
        <f>IF(LoanIsGood,IF(ROW()-ROW(tblLoan34[[#Headers],[PMT NO]])&gt;ScheduledNumberOfPayments,"",ROW()-ROW(tblLoan34[[#Headers],[PMT NO]])),"")</f>
        <v>2</v>
      </c>
      <c r="B14" s="98">
        <f>IF(tblLoan34[[#This Row],[PMT NO]]&lt;&gt;"",EOMONTH(LoanStartDate,ROW(tblLoan34[[#This Row],[PMT NO]])-ROW(tblLoan34[[#Headers],[PMT NO]])-2)+DAY(LoanStartDate),"")</f>
        <v>42401</v>
      </c>
      <c r="C14" s="101">
        <f>IF(tblLoan34[[#This Row],[PMT NO]]&lt;&gt;"",IF(ROW()-ROW(tblLoan34[[#Headers],[BEGINNING BALANCE]])=1,LoanAmount,INDEX(tblLoan34[ENDING BALANCE],ROW()-ROW(tblLoan34[[#Headers],[BEGINNING BALANCE]])-1)),"")</f>
        <v>18396.751550628305</v>
      </c>
      <c r="D14" s="101">
        <f>IF(tblLoan34[[#This Row],[PMT NO]]&lt;&gt;"",ScheduledPayment,"")</f>
        <v>666.58178270502947</v>
      </c>
      <c r="E14"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14" s="101">
        <f>IF(tblLoan34[[#This Row],[PMT NO]]&lt;&gt;"",IF(tblLoan34[[#This Row],[SCHEDULED PAYMENT]]+tblLoan34[[#This Row],[EXTRA PAYMENT]]&lt;=tblLoan34[[#This Row],[BEGINNING BALANCE]],tblLoan34[[#This Row],[SCHEDULED PAYMENT]]+tblLoan34[[#This Row],[EXTRA PAYMENT]],tblLoan34[[#This Row],[BEGINNING BALANCE]]),"")</f>
        <v>666.58178270502947</v>
      </c>
      <c r="G14" s="101">
        <f>IF(tblLoan34[[#This Row],[PMT NO]]&lt;&gt;"",tblLoan34[[#This Row],[TOTAL PAYMENT]]-tblLoan34[[#This Row],[INTEREST]],"")</f>
        <v>605.25927753626843</v>
      </c>
      <c r="H14" s="101">
        <f>IF(tblLoan34[[#This Row],[PMT NO]]&lt;&gt;"",tblLoan34[[#This Row],[BEGINNING BALANCE]]*(InterestRate/PaymentsPerYear),"")</f>
        <v>61.322505168761019</v>
      </c>
      <c r="I14" s="101">
        <f>IF(tblLoan34[[#This Row],[PMT NO]]&lt;&gt;"",IF(tblLoan34[[#This Row],[SCHEDULED PAYMENT]]+tblLoan34[[#This Row],[EXTRA PAYMENT]]&lt;=tblLoan34[[#This Row],[BEGINNING BALANCE]],tblLoan34[[#This Row],[BEGINNING BALANCE]]-tblLoan34[[#This Row],[PRINCIPAL]],0),"")</f>
        <v>17791.492273092037</v>
      </c>
      <c r="J14" s="101">
        <f>IF(tblLoan34[[#This Row],[PMT NO]]&lt;&gt;"",SUM(INDEX(tblLoan34[INTEREST],1,1):tblLoan34[[#This Row],[INTEREST]]),"")</f>
        <v>124.65583850209435</v>
      </c>
    </row>
    <row r="15" spans="1:10" x14ac:dyDescent="0.2">
      <c r="A15" s="97">
        <f>IF(LoanIsGood,IF(ROW()-ROW(tblLoan34[[#Headers],[PMT NO]])&gt;ScheduledNumberOfPayments,"",ROW()-ROW(tblLoan34[[#Headers],[PMT NO]])),"")</f>
        <v>3</v>
      </c>
      <c r="B15" s="98">
        <f>IF(tblLoan34[[#This Row],[PMT NO]]&lt;&gt;"",EOMONTH(LoanStartDate,ROW(tblLoan34[[#This Row],[PMT NO]])-ROW(tblLoan34[[#Headers],[PMT NO]])-2)+DAY(LoanStartDate),"")</f>
        <v>42430</v>
      </c>
      <c r="C15" s="101">
        <f>IF(tblLoan34[[#This Row],[PMT NO]]&lt;&gt;"",IF(ROW()-ROW(tblLoan34[[#Headers],[BEGINNING BALANCE]])=1,LoanAmount,INDEX(tblLoan34[ENDING BALANCE],ROW()-ROW(tblLoan34[[#Headers],[BEGINNING BALANCE]])-1)),"")</f>
        <v>17791.492273092037</v>
      </c>
      <c r="D15" s="101">
        <f>IF(tblLoan34[[#This Row],[PMT NO]]&lt;&gt;"",ScheduledPayment,"")</f>
        <v>666.58178270502947</v>
      </c>
      <c r="E15"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15" s="101">
        <f>IF(tblLoan34[[#This Row],[PMT NO]]&lt;&gt;"",IF(tblLoan34[[#This Row],[SCHEDULED PAYMENT]]+tblLoan34[[#This Row],[EXTRA PAYMENT]]&lt;=tblLoan34[[#This Row],[BEGINNING BALANCE]],tblLoan34[[#This Row],[SCHEDULED PAYMENT]]+tblLoan34[[#This Row],[EXTRA PAYMENT]],tblLoan34[[#This Row],[BEGINNING BALANCE]]),"")</f>
        <v>666.58178270502947</v>
      </c>
      <c r="G15" s="101">
        <f>IF(tblLoan34[[#This Row],[PMT NO]]&lt;&gt;"",tblLoan34[[#This Row],[TOTAL PAYMENT]]-tblLoan34[[#This Row],[INTEREST]],"")</f>
        <v>607.27680846138935</v>
      </c>
      <c r="H15" s="101">
        <f>IF(tblLoan34[[#This Row],[PMT NO]]&lt;&gt;"",tblLoan34[[#This Row],[BEGINNING BALANCE]]*(InterestRate/PaymentsPerYear),"")</f>
        <v>59.304974243640125</v>
      </c>
      <c r="I15" s="101">
        <f>IF(tblLoan34[[#This Row],[PMT NO]]&lt;&gt;"",IF(tblLoan34[[#This Row],[SCHEDULED PAYMENT]]+tblLoan34[[#This Row],[EXTRA PAYMENT]]&lt;=tblLoan34[[#This Row],[BEGINNING BALANCE]],tblLoan34[[#This Row],[BEGINNING BALANCE]]-tblLoan34[[#This Row],[PRINCIPAL]],0),"")</f>
        <v>17184.215464630648</v>
      </c>
      <c r="J15" s="101">
        <f>IF(tblLoan34[[#This Row],[PMT NO]]&lt;&gt;"",SUM(INDEX(tblLoan34[INTEREST],1,1):tblLoan34[[#This Row],[INTEREST]]),"")</f>
        <v>183.96081274573447</v>
      </c>
    </row>
    <row r="16" spans="1:10" x14ac:dyDescent="0.2">
      <c r="A16" s="97">
        <f>IF(LoanIsGood,IF(ROW()-ROW(tblLoan34[[#Headers],[PMT NO]])&gt;ScheduledNumberOfPayments,"",ROW()-ROW(tblLoan34[[#Headers],[PMT NO]])),"")</f>
        <v>4</v>
      </c>
      <c r="B16" s="98">
        <f>IF(tblLoan34[[#This Row],[PMT NO]]&lt;&gt;"",EOMONTH(LoanStartDate,ROW(tblLoan34[[#This Row],[PMT NO]])-ROW(tblLoan34[[#Headers],[PMT NO]])-2)+DAY(LoanStartDate),"")</f>
        <v>42461</v>
      </c>
      <c r="C16" s="101">
        <f>IF(tblLoan34[[#This Row],[PMT NO]]&lt;&gt;"",IF(ROW()-ROW(tblLoan34[[#Headers],[BEGINNING BALANCE]])=1,LoanAmount,INDEX(tblLoan34[ENDING BALANCE],ROW()-ROW(tblLoan34[[#Headers],[BEGINNING BALANCE]])-1)),"")</f>
        <v>17184.215464630648</v>
      </c>
      <c r="D16" s="101">
        <f>IF(tblLoan34[[#This Row],[PMT NO]]&lt;&gt;"",ScheduledPayment,"")</f>
        <v>666.58178270502947</v>
      </c>
      <c r="E16"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16" s="101">
        <f>IF(tblLoan34[[#This Row],[PMT NO]]&lt;&gt;"",IF(tblLoan34[[#This Row],[SCHEDULED PAYMENT]]+tblLoan34[[#This Row],[EXTRA PAYMENT]]&lt;=tblLoan34[[#This Row],[BEGINNING BALANCE]],tblLoan34[[#This Row],[SCHEDULED PAYMENT]]+tblLoan34[[#This Row],[EXTRA PAYMENT]],tblLoan34[[#This Row],[BEGINNING BALANCE]]),"")</f>
        <v>666.58178270502947</v>
      </c>
      <c r="G16" s="101">
        <f>IF(tblLoan34[[#This Row],[PMT NO]]&lt;&gt;"",tblLoan34[[#This Row],[TOTAL PAYMENT]]-tblLoan34[[#This Row],[INTEREST]],"")</f>
        <v>609.30106448959395</v>
      </c>
      <c r="H16" s="101">
        <f>IF(tblLoan34[[#This Row],[PMT NO]]&lt;&gt;"",tblLoan34[[#This Row],[BEGINNING BALANCE]]*(InterestRate/PaymentsPerYear),"")</f>
        <v>57.280718215435499</v>
      </c>
      <c r="I16" s="101">
        <f>IF(tblLoan34[[#This Row],[PMT NO]]&lt;&gt;"",IF(tblLoan34[[#This Row],[SCHEDULED PAYMENT]]+tblLoan34[[#This Row],[EXTRA PAYMENT]]&lt;=tblLoan34[[#This Row],[BEGINNING BALANCE]],tblLoan34[[#This Row],[BEGINNING BALANCE]]-tblLoan34[[#This Row],[PRINCIPAL]],0),"")</f>
        <v>16574.914400141053</v>
      </c>
      <c r="J16" s="101">
        <f>IF(tblLoan34[[#This Row],[PMT NO]]&lt;&gt;"",SUM(INDEX(tblLoan34[INTEREST],1,1):tblLoan34[[#This Row],[INTEREST]]),"")</f>
        <v>241.24153096116999</v>
      </c>
    </row>
    <row r="17" spans="1:10" x14ac:dyDescent="0.2">
      <c r="A17" s="97">
        <f>IF(LoanIsGood,IF(ROW()-ROW(tblLoan34[[#Headers],[PMT NO]])&gt;ScheduledNumberOfPayments,"",ROW()-ROW(tblLoan34[[#Headers],[PMT NO]])),"")</f>
        <v>5</v>
      </c>
      <c r="B17" s="98">
        <f>IF(tblLoan34[[#This Row],[PMT NO]]&lt;&gt;"",EOMONTH(LoanStartDate,ROW(tblLoan34[[#This Row],[PMT NO]])-ROW(tblLoan34[[#Headers],[PMT NO]])-2)+DAY(LoanStartDate),"")</f>
        <v>42491</v>
      </c>
      <c r="C17" s="101">
        <f>IF(tblLoan34[[#This Row],[PMT NO]]&lt;&gt;"",IF(ROW()-ROW(tblLoan34[[#Headers],[BEGINNING BALANCE]])=1,LoanAmount,INDEX(tblLoan34[ENDING BALANCE],ROW()-ROW(tblLoan34[[#Headers],[BEGINNING BALANCE]])-1)),"")</f>
        <v>16574.914400141053</v>
      </c>
      <c r="D17" s="101">
        <f>IF(tblLoan34[[#This Row],[PMT NO]]&lt;&gt;"",ScheduledPayment,"")</f>
        <v>666.58178270502947</v>
      </c>
      <c r="E17"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17" s="101">
        <f>IF(tblLoan34[[#This Row],[PMT NO]]&lt;&gt;"",IF(tblLoan34[[#This Row],[SCHEDULED PAYMENT]]+tblLoan34[[#This Row],[EXTRA PAYMENT]]&lt;=tblLoan34[[#This Row],[BEGINNING BALANCE]],tblLoan34[[#This Row],[SCHEDULED PAYMENT]]+tblLoan34[[#This Row],[EXTRA PAYMENT]],tblLoan34[[#This Row],[BEGINNING BALANCE]]),"")</f>
        <v>666.58178270502947</v>
      </c>
      <c r="G17" s="101">
        <f>IF(tblLoan34[[#This Row],[PMT NO]]&lt;&gt;"",tblLoan34[[#This Row],[TOTAL PAYMENT]]-tblLoan34[[#This Row],[INTEREST]],"")</f>
        <v>611.33206803789267</v>
      </c>
      <c r="H17" s="101">
        <f>IF(tblLoan34[[#This Row],[PMT NO]]&lt;&gt;"",tblLoan34[[#This Row],[BEGINNING BALANCE]]*(InterestRate/PaymentsPerYear),"")</f>
        <v>55.24971466713685</v>
      </c>
      <c r="I17" s="101">
        <f>IF(tblLoan34[[#This Row],[PMT NO]]&lt;&gt;"",IF(tblLoan34[[#This Row],[SCHEDULED PAYMENT]]+tblLoan34[[#This Row],[EXTRA PAYMENT]]&lt;=tblLoan34[[#This Row],[BEGINNING BALANCE]],tblLoan34[[#This Row],[BEGINNING BALANCE]]-tblLoan34[[#This Row],[PRINCIPAL]],0),"")</f>
        <v>15963.58233210316</v>
      </c>
      <c r="J17" s="101">
        <f>IF(tblLoan34[[#This Row],[PMT NO]]&lt;&gt;"",SUM(INDEX(tblLoan34[INTEREST],1,1):tblLoan34[[#This Row],[INTEREST]]),"")</f>
        <v>296.49124562830684</v>
      </c>
    </row>
    <row r="18" spans="1:10" x14ac:dyDescent="0.2">
      <c r="A18" s="97">
        <f>IF(LoanIsGood,IF(ROW()-ROW(tblLoan34[[#Headers],[PMT NO]])&gt;ScheduledNumberOfPayments,"",ROW()-ROW(tblLoan34[[#Headers],[PMT NO]])),"")</f>
        <v>6</v>
      </c>
      <c r="B18" s="98">
        <f>IF(tblLoan34[[#This Row],[PMT NO]]&lt;&gt;"",EOMONTH(LoanStartDate,ROW(tblLoan34[[#This Row],[PMT NO]])-ROW(tblLoan34[[#Headers],[PMT NO]])-2)+DAY(LoanStartDate),"")</f>
        <v>42522</v>
      </c>
      <c r="C18" s="101">
        <f>IF(tblLoan34[[#This Row],[PMT NO]]&lt;&gt;"",IF(ROW()-ROW(tblLoan34[[#Headers],[BEGINNING BALANCE]])=1,LoanAmount,INDEX(tblLoan34[ENDING BALANCE],ROW()-ROW(tblLoan34[[#Headers],[BEGINNING BALANCE]])-1)),"")</f>
        <v>15963.58233210316</v>
      </c>
      <c r="D18" s="101">
        <f>IF(tblLoan34[[#This Row],[PMT NO]]&lt;&gt;"",ScheduledPayment,"")</f>
        <v>666.58178270502947</v>
      </c>
      <c r="E18"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18" s="101">
        <f>IF(tblLoan34[[#This Row],[PMT NO]]&lt;&gt;"",IF(tblLoan34[[#This Row],[SCHEDULED PAYMENT]]+tblLoan34[[#This Row],[EXTRA PAYMENT]]&lt;=tblLoan34[[#This Row],[BEGINNING BALANCE]],tblLoan34[[#This Row],[SCHEDULED PAYMENT]]+tblLoan34[[#This Row],[EXTRA PAYMENT]],tblLoan34[[#This Row],[BEGINNING BALANCE]]),"")</f>
        <v>666.58178270502947</v>
      </c>
      <c r="G18" s="101">
        <f>IF(tblLoan34[[#This Row],[PMT NO]]&lt;&gt;"",tblLoan34[[#This Row],[TOTAL PAYMENT]]-tblLoan34[[#This Row],[INTEREST]],"")</f>
        <v>613.36984159801898</v>
      </c>
      <c r="H18" s="101">
        <f>IF(tblLoan34[[#This Row],[PMT NO]]&lt;&gt;"",tblLoan34[[#This Row],[BEGINNING BALANCE]]*(InterestRate/PaymentsPerYear),"")</f>
        <v>53.211941107010539</v>
      </c>
      <c r="I18" s="101">
        <f>IF(tblLoan34[[#This Row],[PMT NO]]&lt;&gt;"",IF(tblLoan34[[#This Row],[SCHEDULED PAYMENT]]+tblLoan34[[#This Row],[EXTRA PAYMENT]]&lt;=tblLoan34[[#This Row],[BEGINNING BALANCE]],tblLoan34[[#This Row],[BEGINNING BALANCE]]-tblLoan34[[#This Row],[PRINCIPAL]],0),"")</f>
        <v>15350.212490505141</v>
      </c>
      <c r="J18" s="101">
        <f>IF(tblLoan34[[#This Row],[PMT NO]]&lt;&gt;"",SUM(INDEX(tblLoan34[INTEREST],1,1):tblLoan34[[#This Row],[INTEREST]]),"")</f>
        <v>349.70318673531739</v>
      </c>
    </row>
    <row r="19" spans="1:10" x14ac:dyDescent="0.2">
      <c r="A19" s="97">
        <f>IF(LoanIsGood,IF(ROW()-ROW(tblLoan34[[#Headers],[PMT NO]])&gt;ScheduledNumberOfPayments,"",ROW()-ROW(tblLoan34[[#Headers],[PMT NO]])),"")</f>
        <v>7</v>
      </c>
      <c r="B19" s="98">
        <f>IF(tblLoan34[[#This Row],[PMT NO]]&lt;&gt;"",EOMONTH(LoanStartDate,ROW(tblLoan34[[#This Row],[PMT NO]])-ROW(tblLoan34[[#Headers],[PMT NO]])-2)+DAY(LoanStartDate),"")</f>
        <v>42552</v>
      </c>
      <c r="C19" s="101">
        <f>IF(tblLoan34[[#This Row],[PMT NO]]&lt;&gt;"",IF(ROW()-ROW(tblLoan34[[#Headers],[BEGINNING BALANCE]])=1,LoanAmount,INDEX(tblLoan34[ENDING BALANCE],ROW()-ROW(tblLoan34[[#Headers],[BEGINNING BALANCE]])-1)),"")</f>
        <v>15350.212490505141</v>
      </c>
      <c r="D19" s="101">
        <f>IF(tblLoan34[[#This Row],[PMT NO]]&lt;&gt;"",ScheduledPayment,"")</f>
        <v>666.58178270502947</v>
      </c>
      <c r="E19"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19" s="101">
        <f>IF(tblLoan34[[#This Row],[PMT NO]]&lt;&gt;"",IF(tblLoan34[[#This Row],[SCHEDULED PAYMENT]]+tblLoan34[[#This Row],[EXTRA PAYMENT]]&lt;=tblLoan34[[#This Row],[BEGINNING BALANCE]],tblLoan34[[#This Row],[SCHEDULED PAYMENT]]+tblLoan34[[#This Row],[EXTRA PAYMENT]],tblLoan34[[#This Row],[BEGINNING BALANCE]]),"")</f>
        <v>666.58178270502947</v>
      </c>
      <c r="G19" s="101">
        <f>IF(tblLoan34[[#This Row],[PMT NO]]&lt;&gt;"",tblLoan34[[#This Row],[TOTAL PAYMENT]]-tblLoan34[[#This Row],[INTEREST]],"")</f>
        <v>615.41440773667898</v>
      </c>
      <c r="H19" s="101">
        <f>IF(tblLoan34[[#This Row],[PMT NO]]&lt;&gt;"",tblLoan34[[#This Row],[BEGINNING BALANCE]]*(InterestRate/PaymentsPerYear),"")</f>
        <v>51.167374968350472</v>
      </c>
      <c r="I19" s="101">
        <f>IF(tblLoan34[[#This Row],[PMT NO]]&lt;&gt;"",IF(tblLoan34[[#This Row],[SCHEDULED PAYMENT]]+tblLoan34[[#This Row],[EXTRA PAYMENT]]&lt;=tblLoan34[[#This Row],[BEGINNING BALANCE]],tblLoan34[[#This Row],[BEGINNING BALANCE]]-tblLoan34[[#This Row],[PRINCIPAL]],0),"")</f>
        <v>14734.798082768462</v>
      </c>
      <c r="J19" s="101">
        <f>IF(tblLoan34[[#This Row],[PMT NO]]&lt;&gt;"",SUM(INDEX(tblLoan34[INTEREST],1,1):tblLoan34[[#This Row],[INTEREST]]),"")</f>
        <v>400.87056170366787</v>
      </c>
    </row>
    <row r="20" spans="1:10" x14ac:dyDescent="0.2">
      <c r="A20" s="97">
        <f>IF(LoanIsGood,IF(ROW()-ROW(tblLoan34[[#Headers],[PMT NO]])&gt;ScheduledNumberOfPayments,"",ROW()-ROW(tblLoan34[[#Headers],[PMT NO]])),"")</f>
        <v>8</v>
      </c>
      <c r="B20" s="98">
        <f>IF(tblLoan34[[#This Row],[PMT NO]]&lt;&gt;"",EOMONTH(LoanStartDate,ROW(tblLoan34[[#This Row],[PMT NO]])-ROW(tblLoan34[[#Headers],[PMT NO]])-2)+DAY(LoanStartDate),"")</f>
        <v>42583</v>
      </c>
      <c r="C20" s="101">
        <f>IF(tblLoan34[[#This Row],[PMT NO]]&lt;&gt;"",IF(ROW()-ROW(tblLoan34[[#Headers],[BEGINNING BALANCE]])=1,LoanAmount,INDEX(tblLoan34[ENDING BALANCE],ROW()-ROW(tblLoan34[[#Headers],[BEGINNING BALANCE]])-1)),"")</f>
        <v>14734.798082768462</v>
      </c>
      <c r="D20" s="101">
        <f>IF(tblLoan34[[#This Row],[PMT NO]]&lt;&gt;"",ScheduledPayment,"")</f>
        <v>666.58178270502947</v>
      </c>
      <c r="E20"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20" s="101">
        <f>IF(tblLoan34[[#This Row],[PMT NO]]&lt;&gt;"",IF(tblLoan34[[#This Row],[SCHEDULED PAYMENT]]+tblLoan34[[#This Row],[EXTRA PAYMENT]]&lt;=tblLoan34[[#This Row],[BEGINNING BALANCE]],tblLoan34[[#This Row],[SCHEDULED PAYMENT]]+tblLoan34[[#This Row],[EXTRA PAYMENT]],tblLoan34[[#This Row],[BEGINNING BALANCE]]),"")</f>
        <v>666.58178270502947</v>
      </c>
      <c r="G20" s="101">
        <f>IF(tblLoan34[[#This Row],[PMT NO]]&lt;&gt;"",tblLoan34[[#This Row],[TOTAL PAYMENT]]-tblLoan34[[#This Row],[INTEREST]],"")</f>
        <v>617.46578909580126</v>
      </c>
      <c r="H20" s="101">
        <f>IF(tblLoan34[[#This Row],[PMT NO]]&lt;&gt;"",tblLoan34[[#This Row],[BEGINNING BALANCE]]*(InterestRate/PaymentsPerYear),"")</f>
        <v>49.115993609228212</v>
      </c>
      <c r="I20" s="101">
        <f>IF(tblLoan34[[#This Row],[PMT NO]]&lt;&gt;"",IF(tblLoan34[[#This Row],[SCHEDULED PAYMENT]]+tblLoan34[[#This Row],[EXTRA PAYMENT]]&lt;=tblLoan34[[#This Row],[BEGINNING BALANCE]],tblLoan34[[#This Row],[BEGINNING BALANCE]]-tblLoan34[[#This Row],[PRINCIPAL]],0),"")</f>
        <v>14117.332293672662</v>
      </c>
      <c r="J20" s="101">
        <f>IF(tblLoan34[[#This Row],[PMT NO]]&lt;&gt;"",SUM(INDEX(tblLoan34[INTEREST],1,1):tblLoan34[[#This Row],[INTEREST]]),"")</f>
        <v>449.98655531289609</v>
      </c>
    </row>
    <row r="21" spans="1:10" x14ac:dyDescent="0.2">
      <c r="A21" s="97">
        <f>IF(LoanIsGood,IF(ROW()-ROW(tblLoan34[[#Headers],[PMT NO]])&gt;ScheduledNumberOfPayments,"",ROW()-ROW(tblLoan34[[#Headers],[PMT NO]])),"")</f>
        <v>9</v>
      </c>
      <c r="B21" s="98">
        <f>IF(tblLoan34[[#This Row],[PMT NO]]&lt;&gt;"",EOMONTH(LoanStartDate,ROW(tblLoan34[[#This Row],[PMT NO]])-ROW(tblLoan34[[#Headers],[PMT NO]])-2)+DAY(LoanStartDate),"")</f>
        <v>42614</v>
      </c>
      <c r="C21" s="101">
        <f>IF(tblLoan34[[#This Row],[PMT NO]]&lt;&gt;"",IF(ROW()-ROW(tblLoan34[[#Headers],[BEGINNING BALANCE]])=1,LoanAmount,INDEX(tblLoan34[ENDING BALANCE],ROW()-ROW(tblLoan34[[#Headers],[BEGINNING BALANCE]])-1)),"")</f>
        <v>14117.332293672662</v>
      </c>
      <c r="D21" s="101">
        <f>IF(tblLoan34[[#This Row],[PMT NO]]&lt;&gt;"",ScheduledPayment,"")</f>
        <v>666.58178270502947</v>
      </c>
      <c r="E21"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21" s="101">
        <f>IF(tblLoan34[[#This Row],[PMT NO]]&lt;&gt;"",IF(tblLoan34[[#This Row],[SCHEDULED PAYMENT]]+tblLoan34[[#This Row],[EXTRA PAYMENT]]&lt;=tblLoan34[[#This Row],[BEGINNING BALANCE]],tblLoan34[[#This Row],[SCHEDULED PAYMENT]]+tblLoan34[[#This Row],[EXTRA PAYMENT]],tblLoan34[[#This Row],[BEGINNING BALANCE]]),"")</f>
        <v>666.58178270502947</v>
      </c>
      <c r="G21" s="101">
        <f>IF(tblLoan34[[#This Row],[PMT NO]]&lt;&gt;"",tblLoan34[[#This Row],[TOTAL PAYMENT]]-tblLoan34[[#This Row],[INTEREST]],"")</f>
        <v>619.52400839278721</v>
      </c>
      <c r="H21" s="101">
        <f>IF(tblLoan34[[#This Row],[PMT NO]]&lt;&gt;"",tblLoan34[[#This Row],[BEGINNING BALANCE]]*(InterestRate/PaymentsPerYear),"")</f>
        <v>47.057774312242209</v>
      </c>
      <c r="I21" s="101">
        <f>IF(tblLoan34[[#This Row],[PMT NO]]&lt;&gt;"",IF(tblLoan34[[#This Row],[SCHEDULED PAYMENT]]+tblLoan34[[#This Row],[EXTRA PAYMENT]]&lt;=tblLoan34[[#This Row],[BEGINNING BALANCE]],tblLoan34[[#This Row],[BEGINNING BALANCE]]-tblLoan34[[#This Row],[PRINCIPAL]],0),"")</f>
        <v>13497.808285279874</v>
      </c>
      <c r="J21" s="101">
        <f>IF(tblLoan34[[#This Row],[PMT NO]]&lt;&gt;"",SUM(INDEX(tblLoan34[INTEREST],1,1):tblLoan34[[#This Row],[INTEREST]]),"")</f>
        <v>497.04432962513829</v>
      </c>
    </row>
    <row r="22" spans="1:10" x14ac:dyDescent="0.2">
      <c r="A22" s="97">
        <f>IF(LoanIsGood,IF(ROW()-ROW(tblLoan34[[#Headers],[PMT NO]])&gt;ScheduledNumberOfPayments,"",ROW()-ROW(tblLoan34[[#Headers],[PMT NO]])),"")</f>
        <v>10</v>
      </c>
      <c r="B22" s="98">
        <f>IF(tblLoan34[[#This Row],[PMT NO]]&lt;&gt;"",EOMONTH(LoanStartDate,ROW(tblLoan34[[#This Row],[PMT NO]])-ROW(tblLoan34[[#Headers],[PMT NO]])-2)+DAY(LoanStartDate),"")</f>
        <v>42644</v>
      </c>
      <c r="C22" s="101">
        <f>IF(tblLoan34[[#This Row],[PMT NO]]&lt;&gt;"",IF(ROW()-ROW(tblLoan34[[#Headers],[BEGINNING BALANCE]])=1,LoanAmount,INDEX(tblLoan34[ENDING BALANCE],ROW()-ROW(tblLoan34[[#Headers],[BEGINNING BALANCE]])-1)),"")</f>
        <v>13497.808285279874</v>
      </c>
      <c r="D22" s="101">
        <f>IF(tblLoan34[[#This Row],[PMT NO]]&lt;&gt;"",ScheduledPayment,"")</f>
        <v>666.58178270502947</v>
      </c>
      <c r="E22"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22" s="101">
        <f>IF(tblLoan34[[#This Row],[PMT NO]]&lt;&gt;"",IF(tblLoan34[[#This Row],[SCHEDULED PAYMENT]]+tblLoan34[[#This Row],[EXTRA PAYMENT]]&lt;=tblLoan34[[#This Row],[BEGINNING BALANCE]],tblLoan34[[#This Row],[SCHEDULED PAYMENT]]+tblLoan34[[#This Row],[EXTRA PAYMENT]],tblLoan34[[#This Row],[BEGINNING BALANCE]]),"")</f>
        <v>666.58178270502947</v>
      </c>
      <c r="G22" s="101">
        <f>IF(tblLoan34[[#This Row],[PMT NO]]&lt;&gt;"",tblLoan34[[#This Row],[TOTAL PAYMENT]]-tblLoan34[[#This Row],[INTEREST]],"")</f>
        <v>621.58908842076323</v>
      </c>
      <c r="H22" s="101">
        <f>IF(tblLoan34[[#This Row],[PMT NO]]&lt;&gt;"",tblLoan34[[#This Row],[BEGINNING BALANCE]]*(InterestRate/PaymentsPerYear),"")</f>
        <v>44.99269428426625</v>
      </c>
      <c r="I22" s="101">
        <f>IF(tblLoan34[[#This Row],[PMT NO]]&lt;&gt;"",IF(tblLoan34[[#This Row],[SCHEDULED PAYMENT]]+tblLoan34[[#This Row],[EXTRA PAYMENT]]&lt;=tblLoan34[[#This Row],[BEGINNING BALANCE]],tblLoan34[[#This Row],[BEGINNING BALANCE]]-tblLoan34[[#This Row],[PRINCIPAL]],0),"")</f>
        <v>12876.219196859111</v>
      </c>
      <c r="J22" s="101">
        <f>IF(tblLoan34[[#This Row],[PMT NO]]&lt;&gt;"",SUM(INDEX(tblLoan34[INTEREST],1,1):tblLoan34[[#This Row],[INTEREST]]),"")</f>
        <v>542.03702390940452</v>
      </c>
    </row>
    <row r="23" spans="1:10" x14ac:dyDescent="0.2">
      <c r="A23" s="97">
        <f>IF(LoanIsGood,IF(ROW()-ROW(tblLoan34[[#Headers],[PMT NO]])&gt;ScheduledNumberOfPayments,"",ROW()-ROW(tblLoan34[[#Headers],[PMT NO]])),"")</f>
        <v>11</v>
      </c>
      <c r="B23" s="98">
        <f>IF(tblLoan34[[#This Row],[PMT NO]]&lt;&gt;"",EOMONTH(LoanStartDate,ROW(tblLoan34[[#This Row],[PMT NO]])-ROW(tblLoan34[[#Headers],[PMT NO]])-2)+DAY(LoanStartDate),"")</f>
        <v>42675</v>
      </c>
      <c r="C23" s="101">
        <f>IF(tblLoan34[[#This Row],[PMT NO]]&lt;&gt;"",IF(ROW()-ROW(tblLoan34[[#Headers],[BEGINNING BALANCE]])=1,LoanAmount,INDEX(tblLoan34[ENDING BALANCE],ROW()-ROW(tblLoan34[[#Headers],[BEGINNING BALANCE]])-1)),"")</f>
        <v>12876.219196859111</v>
      </c>
      <c r="D23" s="101">
        <f>IF(tblLoan34[[#This Row],[PMT NO]]&lt;&gt;"",ScheduledPayment,"")</f>
        <v>666.58178270502947</v>
      </c>
      <c r="E23"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23" s="101">
        <f>IF(tblLoan34[[#This Row],[PMT NO]]&lt;&gt;"",IF(tblLoan34[[#This Row],[SCHEDULED PAYMENT]]+tblLoan34[[#This Row],[EXTRA PAYMENT]]&lt;=tblLoan34[[#This Row],[BEGINNING BALANCE]],tblLoan34[[#This Row],[SCHEDULED PAYMENT]]+tblLoan34[[#This Row],[EXTRA PAYMENT]],tblLoan34[[#This Row],[BEGINNING BALANCE]]),"")</f>
        <v>666.58178270502947</v>
      </c>
      <c r="G23" s="101">
        <f>IF(tblLoan34[[#This Row],[PMT NO]]&lt;&gt;"",tblLoan34[[#This Row],[TOTAL PAYMENT]]-tblLoan34[[#This Row],[INTEREST]],"")</f>
        <v>623.6610520488324</v>
      </c>
      <c r="H23" s="101">
        <f>IF(tblLoan34[[#This Row],[PMT NO]]&lt;&gt;"",tblLoan34[[#This Row],[BEGINNING BALANCE]]*(InterestRate/PaymentsPerYear),"")</f>
        <v>42.920730656197037</v>
      </c>
      <c r="I23" s="101">
        <f>IF(tblLoan34[[#This Row],[PMT NO]]&lt;&gt;"",IF(tblLoan34[[#This Row],[SCHEDULED PAYMENT]]+tblLoan34[[#This Row],[EXTRA PAYMENT]]&lt;=tblLoan34[[#This Row],[BEGINNING BALANCE]],tblLoan34[[#This Row],[BEGINNING BALANCE]]-tblLoan34[[#This Row],[PRINCIPAL]],0),"")</f>
        <v>12252.558144810278</v>
      </c>
      <c r="J23" s="101">
        <f>IF(tblLoan34[[#This Row],[PMT NO]]&lt;&gt;"",SUM(INDEX(tblLoan34[INTEREST],1,1):tblLoan34[[#This Row],[INTEREST]]),"")</f>
        <v>584.95775456560159</v>
      </c>
    </row>
    <row r="24" spans="1:10" x14ac:dyDescent="0.2">
      <c r="A24" s="97">
        <f>IF(LoanIsGood,IF(ROW()-ROW(tblLoan34[[#Headers],[PMT NO]])&gt;ScheduledNumberOfPayments,"",ROW()-ROW(tblLoan34[[#Headers],[PMT NO]])),"")</f>
        <v>12</v>
      </c>
      <c r="B24" s="98">
        <f>IF(tblLoan34[[#This Row],[PMT NO]]&lt;&gt;"",EOMONTH(LoanStartDate,ROW(tblLoan34[[#This Row],[PMT NO]])-ROW(tblLoan34[[#Headers],[PMT NO]])-2)+DAY(LoanStartDate),"")</f>
        <v>42705</v>
      </c>
      <c r="C24" s="101">
        <f>IF(tblLoan34[[#This Row],[PMT NO]]&lt;&gt;"",IF(ROW()-ROW(tblLoan34[[#Headers],[BEGINNING BALANCE]])=1,LoanAmount,INDEX(tblLoan34[ENDING BALANCE],ROW()-ROW(tblLoan34[[#Headers],[BEGINNING BALANCE]])-1)),"")</f>
        <v>12252.558144810278</v>
      </c>
      <c r="D24" s="101">
        <f>IF(tblLoan34[[#This Row],[PMT NO]]&lt;&gt;"",ScheduledPayment,"")</f>
        <v>666.58178270502947</v>
      </c>
      <c r="E24"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24" s="101">
        <f>IF(tblLoan34[[#This Row],[PMT NO]]&lt;&gt;"",IF(tblLoan34[[#This Row],[SCHEDULED PAYMENT]]+tblLoan34[[#This Row],[EXTRA PAYMENT]]&lt;=tblLoan34[[#This Row],[BEGINNING BALANCE]],tblLoan34[[#This Row],[SCHEDULED PAYMENT]]+tblLoan34[[#This Row],[EXTRA PAYMENT]],tblLoan34[[#This Row],[BEGINNING BALANCE]]),"")</f>
        <v>666.58178270502947</v>
      </c>
      <c r="G24" s="101">
        <f>IF(tblLoan34[[#This Row],[PMT NO]]&lt;&gt;"",tblLoan34[[#This Row],[TOTAL PAYMENT]]-tblLoan34[[#This Row],[INTEREST]],"")</f>
        <v>625.73992222232857</v>
      </c>
      <c r="H24" s="101">
        <f>IF(tblLoan34[[#This Row],[PMT NO]]&lt;&gt;"",tblLoan34[[#This Row],[BEGINNING BALANCE]]*(InterestRate/PaymentsPerYear),"")</f>
        <v>40.84186048270093</v>
      </c>
      <c r="I24" s="101">
        <f>IF(tblLoan34[[#This Row],[PMT NO]]&lt;&gt;"",IF(tblLoan34[[#This Row],[SCHEDULED PAYMENT]]+tblLoan34[[#This Row],[EXTRA PAYMENT]]&lt;=tblLoan34[[#This Row],[BEGINNING BALANCE]],tblLoan34[[#This Row],[BEGINNING BALANCE]]-tblLoan34[[#This Row],[PRINCIPAL]],0),"")</f>
        <v>11626.81822258795</v>
      </c>
      <c r="J24" s="101">
        <f>IF(tblLoan34[[#This Row],[PMT NO]]&lt;&gt;"",SUM(INDEX(tblLoan34[INTEREST],1,1):tblLoan34[[#This Row],[INTEREST]]),"")</f>
        <v>625.79961504830248</v>
      </c>
    </row>
    <row r="25" spans="1:10" x14ac:dyDescent="0.2">
      <c r="A25" s="97">
        <f>IF(LoanIsGood,IF(ROW()-ROW(tblLoan34[[#Headers],[PMT NO]])&gt;ScheduledNumberOfPayments,"",ROW()-ROW(tblLoan34[[#Headers],[PMT NO]])),"")</f>
        <v>13</v>
      </c>
      <c r="B25" s="98">
        <f>IF(tblLoan34[[#This Row],[PMT NO]]&lt;&gt;"",EOMONTH(LoanStartDate,ROW(tblLoan34[[#This Row],[PMT NO]])-ROW(tblLoan34[[#Headers],[PMT NO]])-2)+DAY(LoanStartDate),"")</f>
        <v>42736</v>
      </c>
      <c r="C25" s="101">
        <f>IF(tblLoan34[[#This Row],[PMT NO]]&lt;&gt;"",IF(ROW()-ROW(tblLoan34[[#Headers],[BEGINNING BALANCE]])=1,LoanAmount,INDEX(tblLoan34[ENDING BALANCE],ROW()-ROW(tblLoan34[[#Headers],[BEGINNING BALANCE]])-1)),"")</f>
        <v>11626.81822258795</v>
      </c>
      <c r="D25" s="101">
        <f>IF(tblLoan34[[#This Row],[PMT NO]]&lt;&gt;"",ScheduledPayment,"")</f>
        <v>666.58178270502947</v>
      </c>
      <c r="E25"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25" s="101">
        <f>IF(tblLoan34[[#This Row],[PMT NO]]&lt;&gt;"",IF(tblLoan34[[#This Row],[SCHEDULED PAYMENT]]+tblLoan34[[#This Row],[EXTRA PAYMENT]]&lt;=tblLoan34[[#This Row],[BEGINNING BALANCE]],tblLoan34[[#This Row],[SCHEDULED PAYMENT]]+tblLoan34[[#This Row],[EXTRA PAYMENT]],tblLoan34[[#This Row],[BEGINNING BALANCE]]),"")</f>
        <v>666.58178270502947</v>
      </c>
      <c r="G25" s="101">
        <f>IF(tblLoan34[[#This Row],[PMT NO]]&lt;&gt;"",tblLoan34[[#This Row],[TOTAL PAYMENT]]-tblLoan34[[#This Row],[INTEREST]],"")</f>
        <v>627.82572196306967</v>
      </c>
      <c r="H25" s="101">
        <f>IF(tblLoan34[[#This Row],[PMT NO]]&lt;&gt;"",tblLoan34[[#This Row],[BEGINNING BALANCE]]*(InterestRate/PaymentsPerYear),"")</f>
        <v>38.756060741959836</v>
      </c>
      <c r="I25" s="101">
        <f>IF(tblLoan34[[#This Row],[PMT NO]]&lt;&gt;"",IF(tblLoan34[[#This Row],[SCHEDULED PAYMENT]]+tblLoan34[[#This Row],[EXTRA PAYMENT]]&lt;=tblLoan34[[#This Row],[BEGINNING BALANCE]],tblLoan34[[#This Row],[BEGINNING BALANCE]]-tblLoan34[[#This Row],[PRINCIPAL]],0),"")</f>
        <v>10998.99250062488</v>
      </c>
      <c r="J25" s="101">
        <f>IF(tblLoan34[[#This Row],[PMT NO]]&lt;&gt;"",SUM(INDEX(tblLoan34[INTEREST],1,1):tblLoan34[[#This Row],[INTEREST]]),"")</f>
        <v>664.55567579026228</v>
      </c>
    </row>
    <row r="26" spans="1:10" x14ac:dyDescent="0.2">
      <c r="A26" s="97">
        <f>IF(LoanIsGood,IF(ROW()-ROW(tblLoan34[[#Headers],[PMT NO]])&gt;ScheduledNumberOfPayments,"",ROW()-ROW(tblLoan34[[#Headers],[PMT NO]])),"")</f>
        <v>14</v>
      </c>
      <c r="B26" s="98">
        <f>IF(tblLoan34[[#This Row],[PMT NO]]&lt;&gt;"",EOMONTH(LoanStartDate,ROW(tblLoan34[[#This Row],[PMT NO]])-ROW(tblLoan34[[#Headers],[PMT NO]])-2)+DAY(LoanStartDate),"")</f>
        <v>42767</v>
      </c>
      <c r="C26" s="101">
        <f>IF(tblLoan34[[#This Row],[PMT NO]]&lt;&gt;"",IF(ROW()-ROW(tblLoan34[[#Headers],[BEGINNING BALANCE]])=1,LoanAmount,INDEX(tblLoan34[ENDING BALANCE],ROW()-ROW(tblLoan34[[#Headers],[BEGINNING BALANCE]])-1)),"")</f>
        <v>10998.99250062488</v>
      </c>
      <c r="D26" s="101">
        <f>IF(tblLoan34[[#This Row],[PMT NO]]&lt;&gt;"",ScheduledPayment,"")</f>
        <v>666.58178270502947</v>
      </c>
      <c r="E26"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26" s="101">
        <f>IF(tblLoan34[[#This Row],[PMT NO]]&lt;&gt;"",IF(tblLoan34[[#This Row],[SCHEDULED PAYMENT]]+tblLoan34[[#This Row],[EXTRA PAYMENT]]&lt;=tblLoan34[[#This Row],[BEGINNING BALANCE]],tblLoan34[[#This Row],[SCHEDULED PAYMENT]]+tblLoan34[[#This Row],[EXTRA PAYMENT]],tblLoan34[[#This Row],[BEGINNING BALANCE]]),"")</f>
        <v>666.58178270502947</v>
      </c>
      <c r="G26" s="101">
        <f>IF(tblLoan34[[#This Row],[PMT NO]]&lt;&gt;"",tblLoan34[[#This Row],[TOTAL PAYMENT]]-tblLoan34[[#This Row],[INTEREST]],"")</f>
        <v>629.91847436961325</v>
      </c>
      <c r="H26" s="101">
        <f>IF(tblLoan34[[#This Row],[PMT NO]]&lt;&gt;"",tblLoan34[[#This Row],[BEGINNING BALANCE]]*(InterestRate/PaymentsPerYear),"")</f>
        <v>36.663308335416268</v>
      </c>
      <c r="I26" s="101">
        <f>IF(tblLoan34[[#This Row],[PMT NO]]&lt;&gt;"",IF(tblLoan34[[#This Row],[SCHEDULED PAYMENT]]+tblLoan34[[#This Row],[EXTRA PAYMENT]]&lt;=tblLoan34[[#This Row],[BEGINNING BALANCE]],tblLoan34[[#This Row],[BEGINNING BALANCE]]-tblLoan34[[#This Row],[PRINCIPAL]],0),"")</f>
        <v>10369.074026255266</v>
      </c>
      <c r="J26" s="101">
        <f>IF(tblLoan34[[#This Row],[PMT NO]]&lt;&gt;"",SUM(INDEX(tblLoan34[INTEREST],1,1):tblLoan34[[#This Row],[INTEREST]]),"")</f>
        <v>701.2189841256785</v>
      </c>
    </row>
    <row r="27" spans="1:10" x14ac:dyDescent="0.2">
      <c r="A27" s="97">
        <f>IF(LoanIsGood,IF(ROW()-ROW(tblLoan34[[#Headers],[PMT NO]])&gt;ScheduledNumberOfPayments,"",ROW()-ROW(tblLoan34[[#Headers],[PMT NO]])),"")</f>
        <v>15</v>
      </c>
      <c r="B27" s="98">
        <f>IF(tblLoan34[[#This Row],[PMT NO]]&lt;&gt;"",EOMONTH(LoanStartDate,ROW(tblLoan34[[#This Row],[PMT NO]])-ROW(tblLoan34[[#Headers],[PMT NO]])-2)+DAY(LoanStartDate),"")</f>
        <v>42795</v>
      </c>
      <c r="C27" s="101">
        <f>IF(tblLoan34[[#This Row],[PMT NO]]&lt;&gt;"",IF(ROW()-ROW(tblLoan34[[#Headers],[BEGINNING BALANCE]])=1,LoanAmount,INDEX(tblLoan34[ENDING BALANCE],ROW()-ROW(tblLoan34[[#Headers],[BEGINNING BALANCE]])-1)),"")</f>
        <v>10369.074026255266</v>
      </c>
      <c r="D27" s="101">
        <f>IF(tblLoan34[[#This Row],[PMT NO]]&lt;&gt;"",ScheduledPayment,"")</f>
        <v>666.58178270502947</v>
      </c>
      <c r="E27"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27" s="101">
        <f>IF(tblLoan34[[#This Row],[PMT NO]]&lt;&gt;"",IF(tblLoan34[[#This Row],[SCHEDULED PAYMENT]]+tblLoan34[[#This Row],[EXTRA PAYMENT]]&lt;=tblLoan34[[#This Row],[BEGINNING BALANCE]],tblLoan34[[#This Row],[SCHEDULED PAYMENT]]+tblLoan34[[#This Row],[EXTRA PAYMENT]],tblLoan34[[#This Row],[BEGINNING BALANCE]]),"")</f>
        <v>666.58178270502947</v>
      </c>
      <c r="G27" s="101">
        <f>IF(tblLoan34[[#This Row],[PMT NO]]&lt;&gt;"",tblLoan34[[#This Row],[TOTAL PAYMENT]]-tblLoan34[[#This Row],[INTEREST]],"")</f>
        <v>632.01820261751186</v>
      </c>
      <c r="H27" s="101">
        <f>IF(tblLoan34[[#This Row],[PMT NO]]&lt;&gt;"",tblLoan34[[#This Row],[BEGINNING BALANCE]]*(InterestRate/PaymentsPerYear),"")</f>
        <v>34.563580087517558</v>
      </c>
      <c r="I27" s="101">
        <f>IF(tblLoan34[[#This Row],[PMT NO]]&lt;&gt;"",IF(tblLoan34[[#This Row],[SCHEDULED PAYMENT]]+tblLoan34[[#This Row],[EXTRA PAYMENT]]&lt;=tblLoan34[[#This Row],[BEGINNING BALANCE]],tblLoan34[[#This Row],[BEGINNING BALANCE]]-tblLoan34[[#This Row],[PRINCIPAL]],0),"")</f>
        <v>9737.0558236377547</v>
      </c>
      <c r="J27" s="101">
        <f>IF(tblLoan34[[#This Row],[PMT NO]]&lt;&gt;"",SUM(INDEX(tblLoan34[INTEREST],1,1):tblLoan34[[#This Row],[INTEREST]]),"")</f>
        <v>735.78256421319611</v>
      </c>
    </row>
    <row r="28" spans="1:10" x14ac:dyDescent="0.2">
      <c r="A28" s="97">
        <f>IF(LoanIsGood,IF(ROW()-ROW(tblLoan34[[#Headers],[PMT NO]])&gt;ScheduledNumberOfPayments,"",ROW()-ROW(tblLoan34[[#Headers],[PMT NO]])),"")</f>
        <v>16</v>
      </c>
      <c r="B28" s="98">
        <f>IF(tblLoan34[[#This Row],[PMT NO]]&lt;&gt;"",EOMONTH(LoanStartDate,ROW(tblLoan34[[#This Row],[PMT NO]])-ROW(tblLoan34[[#Headers],[PMT NO]])-2)+DAY(LoanStartDate),"")</f>
        <v>42826</v>
      </c>
      <c r="C28" s="101">
        <f>IF(tblLoan34[[#This Row],[PMT NO]]&lt;&gt;"",IF(ROW()-ROW(tblLoan34[[#Headers],[BEGINNING BALANCE]])=1,LoanAmount,INDEX(tblLoan34[ENDING BALANCE],ROW()-ROW(tblLoan34[[#Headers],[BEGINNING BALANCE]])-1)),"")</f>
        <v>9737.0558236377547</v>
      </c>
      <c r="D28" s="101">
        <f>IF(tblLoan34[[#This Row],[PMT NO]]&lt;&gt;"",ScheduledPayment,"")</f>
        <v>666.58178270502947</v>
      </c>
      <c r="E28"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28" s="101">
        <f>IF(tblLoan34[[#This Row],[PMT NO]]&lt;&gt;"",IF(tblLoan34[[#This Row],[SCHEDULED PAYMENT]]+tblLoan34[[#This Row],[EXTRA PAYMENT]]&lt;=tblLoan34[[#This Row],[BEGINNING BALANCE]],tblLoan34[[#This Row],[SCHEDULED PAYMENT]]+tblLoan34[[#This Row],[EXTRA PAYMENT]],tblLoan34[[#This Row],[BEGINNING BALANCE]]),"")</f>
        <v>666.58178270502947</v>
      </c>
      <c r="G28" s="101">
        <f>IF(tblLoan34[[#This Row],[PMT NO]]&lt;&gt;"",tblLoan34[[#This Row],[TOTAL PAYMENT]]-tblLoan34[[#This Row],[INTEREST]],"")</f>
        <v>634.1249299595703</v>
      </c>
      <c r="H28" s="101">
        <f>IF(tblLoan34[[#This Row],[PMT NO]]&lt;&gt;"",tblLoan34[[#This Row],[BEGINNING BALANCE]]*(InterestRate/PaymentsPerYear),"")</f>
        <v>32.456852745459187</v>
      </c>
      <c r="I28" s="101">
        <f>IF(tblLoan34[[#This Row],[PMT NO]]&lt;&gt;"",IF(tblLoan34[[#This Row],[SCHEDULED PAYMENT]]+tblLoan34[[#This Row],[EXTRA PAYMENT]]&lt;=tblLoan34[[#This Row],[BEGINNING BALANCE]],tblLoan34[[#This Row],[BEGINNING BALANCE]]-tblLoan34[[#This Row],[PRINCIPAL]],0),"")</f>
        <v>9102.9308936781836</v>
      </c>
      <c r="J28" s="101">
        <f>IF(tblLoan34[[#This Row],[PMT NO]]&lt;&gt;"",SUM(INDEX(tblLoan34[INTEREST],1,1):tblLoan34[[#This Row],[INTEREST]]),"")</f>
        <v>768.23941695865528</v>
      </c>
    </row>
    <row r="29" spans="1:10" x14ac:dyDescent="0.2">
      <c r="A29" s="97">
        <f>IF(LoanIsGood,IF(ROW()-ROW(tblLoan34[[#Headers],[PMT NO]])&gt;ScheduledNumberOfPayments,"",ROW()-ROW(tblLoan34[[#Headers],[PMT NO]])),"")</f>
        <v>17</v>
      </c>
      <c r="B29" s="98">
        <f>IF(tblLoan34[[#This Row],[PMT NO]]&lt;&gt;"",EOMONTH(LoanStartDate,ROW(tblLoan34[[#This Row],[PMT NO]])-ROW(tblLoan34[[#Headers],[PMT NO]])-2)+DAY(LoanStartDate),"")</f>
        <v>42856</v>
      </c>
      <c r="C29" s="101">
        <f>IF(tblLoan34[[#This Row],[PMT NO]]&lt;&gt;"",IF(ROW()-ROW(tblLoan34[[#Headers],[BEGINNING BALANCE]])=1,LoanAmount,INDEX(tblLoan34[ENDING BALANCE],ROW()-ROW(tblLoan34[[#Headers],[BEGINNING BALANCE]])-1)),"")</f>
        <v>9102.9308936781836</v>
      </c>
      <c r="D29" s="101">
        <f>IF(tblLoan34[[#This Row],[PMT NO]]&lt;&gt;"",ScheduledPayment,"")</f>
        <v>666.58178270502947</v>
      </c>
      <c r="E29"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29" s="101">
        <f>IF(tblLoan34[[#This Row],[PMT NO]]&lt;&gt;"",IF(tblLoan34[[#This Row],[SCHEDULED PAYMENT]]+tblLoan34[[#This Row],[EXTRA PAYMENT]]&lt;=tblLoan34[[#This Row],[BEGINNING BALANCE]],tblLoan34[[#This Row],[SCHEDULED PAYMENT]]+tblLoan34[[#This Row],[EXTRA PAYMENT]],tblLoan34[[#This Row],[BEGINNING BALANCE]]),"")</f>
        <v>666.58178270502947</v>
      </c>
      <c r="G29" s="101">
        <f>IF(tblLoan34[[#This Row],[PMT NO]]&lt;&gt;"",tblLoan34[[#This Row],[TOTAL PAYMENT]]-tblLoan34[[#This Row],[INTEREST]],"")</f>
        <v>636.23867972610219</v>
      </c>
      <c r="H29" s="101">
        <f>IF(tblLoan34[[#This Row],[PMT NO]]&lt;&gt;"",tblLoan34[[#This Row],[BEGINNING BALANCE]]*(InterestRate/PaymentsPerYear),"")</f>
        <v>30.343102978927281</v>
      </c>
      <c r="I29" s="101">
        <f>IF(tblLoan34[[#This Row],[PMT NO]]&lt;&gt;"",IF(tblLoan34[[#This Row],[SCHEDULED PAYMENT]]+tblLoan34[[#This Row],[EXTRA PAYMENT]]&lt;=tblLoan34[[#This Row],[BEGINNING BALANCE]],tblLoan34[[#This Row],[BEGINNING BALANCE]]-tblLoan34[[#This Row],[PRINCIPAL]],0),"")</f>
        <v>8466.6922139520811</v>
      </c>
      <c r="J29" s="101">
        <f>IF(tblLoan34[[#This Row],[PMT NO]]&lt;&gt;"",SUM(INDEX(tblLoan34[INTEREST],1,1):tblLoan34[[#This Row],[INTEREST]]),"")</f>
        <v>798.58251993758256</v>
      </c>
    </row>
    <row r="30" spans="1:10" x14ac:dyDescent="0.2">
      <c r="A30" s="97">
        <f>IF(LoanIsGood,IF(ROW()-ROW(tblLoan34[[#Headers],[PMT NO]])&gt;ScheduledNumberOfPayments,"",ROW()-ROW(tblLoan34[[#Headers],[PMT NO]])),"")</f>
        <v>18</v>
      </c>
      <c r="B30" s="98">
        <f>IF(tblLoan34[[#This Row],[PMT NO]]&lt;&gt;"",EOMONTH(LoanStartDate,ROW(tblLoan34[[#This Row],[PMT NO]])-ROW(tblLoan34[[#Headers],[PMT NO]])-2)+DAY(LoanStartDate),"")</f>
        <v>42887</v>
      </c>
      <c r="C30" s="101">
        <f>IF(tblLoan34[[#This Row],[PMT NO]]&lt;&gt;"",IF(ROW()-ROW(tblLoan34[[#Headers],[BEGINNING BALANCE]])=1,LoanAmount,INDEX(tblLoan34[ENDING BALANCE],ROW()-ROW(tblLoan34[[#Headers],[BEGINNING BALANCE]])-1)),"")</f>
        <v>8466.6922139520811</v>
      </c>
      <c r="D30" s="101">
        <f>IF(tblLoan34[[#This Row],[PMT NO]]&lt;&gt;"",ScheduledPayment,"")</f>
        <v>666.58178270502947</v>
      </c>
      <c r="E30"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30" s="101">
        <f>IF(tblLoan34[[#This Row],[PMT NO]]&lt;&gt;"",IF(tblLoan34[[#This Row],[SCHEDULED PAYMENT]]+tblLoan34[[#This Row],[EXTRA PAYMENT]]&lt;=tblLoan34[[#This Row],[BEGINNING BALANCE]],tblLoan34[[#This Row],[SCHEDULED PAYMENT]]+tblLoan34[[#This Row],[EXTRA PAYMENT]],tblLoan34[[#This Row],[BEGINNING BALANCE]]),"")</f>
        <v>666.58178270502947</v>
      </c>
      <c r="G30" s="101">
        <f>IF(tblLoan34[[#This Row],[PMT NO]]&lt;&gt;"",tblLoan34[[#This Row],[TOTAL PAYMENT]]-tblLoan34[[#This Row],[INTEREST]],"")</f>
        <v>638.35947532518924</v>
      </c>
      <c r="H30" s="101">
        <f>IF(tblLoan34[[#This Row],[PMT NO]]&lt;&gt;"",tblLoan34[[#This Row],[BEGINNING BALANCE]]*(InterestRate/PaymentsPerYear),"")</f>
        <v>28.222307379840274</v>
      </c>
      <c r="I30" s="101">
        <f>IF(tblLoan34[[#This Row],[PMT NO]]&lt;&gt;"",IF(tblLoan34[[#This Row],[SCHEDULED PAYMENT]]+tblLoan34[[#This Row],[EXTRA PAYMENT]]&lt;=tblLoan34[[#This Row],[BEGINNING BALANCE]],tblLoan34[[#This Row],[BEGINNING BALANCE]]-tblLoan34[[#This Row],[PRINCIPAL]],0),"")</f>
        <v>7828.332738626892</v>
      </c>
      <c r="J30" s="101">
        <f>IF(tblLoan34[[#This Row],[PMT NO]]&lt;&gt;"",SUM(INDEX(tblLoan34[INTEREST],1,1):tblLoan34[[#This Row],[INTEREST]]),"")</f>
        <v>826.80482731742279</v>
      </c>
    </row>
    <row r="31" spans="1:10" x14ac:dyDescent="0.2">
      <c r="A31" s="97">
        <f>IF(LoanIsGood,IF(ROW()-ROW(tblLoan34[[#Headers],[PMT NO]])&gt;ScheduledNumberOfPayments,"",ROW()-ROW(tblLoan34[[#Headers],[PMT NO]])),"")</f>
        <v>19</v>
      </c>
      <c r="B31" s="98">
        <f>IF(tblLoan34[[#This Row],[PMT NO]]&lt;&gt;"",EOMONTH(LoanStartDate,ROW(tblLoan34[[#This Row],[PMT NO]])-ROW(tblLoan34[[#Headers],[PMT NO]])-2)+DAY(LoanStartDate),"")</f>
        <v>42917</v>
      </c>
      <c r="C31" s="101">
        <f>IF(tblLoan34[[#This Row],[PMT NO]]&lt;&gt;"",IF(ROW()-ROW(tblLoan34[[#Headers],[BEGINNING BALANCE]])=1,LoanAmount,INDEX(tblLoan34[ENDING BALANCE],ROW()-ROW(tblLoan34[[#Headers],[BEGINNING BALANCE]])-1)),"")</f>
        <v>7828.332738626892</v>
      </c>
      <c r="D31" s="101">
        <f>IF(tblLoan34[[#This Row],[PMT NO]]&lt;&gt;"",ScheduledPayment,"")</f>
        <v>666.58178270502947</v>
      </c>
      <c r="E31"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31" s="101">
        <f>IF(tblLoan34[[#This Row],[PMT NO]]&lt;&gt;"",IF(tblLoan34[[#This Row],[SCHEDULED PAYMENT]]+tblLoan34[[#This Row],[EXTRA PAYMENT]]&lt;=tblLoan34[[#This Row],[BEGINNING BALANCE]],tblLoan34[[#This Row],[SCHEDULED PAYMENT]]+tblLoan34[[#This Row],[EXTRA PAYMENT]],tblLoan34[[#This Row],[BEGINNING BALANCE]]),"")</f>
        <v>666.58178270502947</v>
      </c>
      <c r="G31" s="101">
        <f>IF(tblLoan34[[#This Row],[PMT NO]]&lt;&gt;"",tblLoan34[[#This Row],[TOTAL PAYMENT]]-tblLoan34[[#This Row],[INTEREST]],"")</f>
        <v>640.48734024293981</v>
      </c>
      <c r="H31" s="101">
        <f>IF(tblLoan34[[#This Row],[PMT NO]]&lt;&gt;"",tblLoan34[[#This Row],[BEGINNING BALANCE]]*(InterestRate/PaymentsPerYear),"")</f>
        <v>26.094442462089642</v>
      </c>
      <c r="I31" s="101">
        <f>IF(tblLoan34[[#This Row],[PMT NO]]&lt;&gt;"",IF(tblLoan34[[#This Row],[SCHEDULED PAYMENT]]+tblLoan34[[#This Row],[EXTRA PAYMENT]]&lt;=tblLoan34[[#This Row],[BEGINNING BALANCE]],tblLoan34[[#This Row],[BEGINNING BALANCE]]-tblLoan34[[#This Row],[PRINCIPAL]],0),"")</f>
        <v>7187.8453983839518</v>
      </c>
      <c r="J31" s="101">
        <f>IF(tblLoan34[[#This Row],[PMT NO]]&lt;&gt;"",SUM(INDEX(tblLoan34[INTEREST],1,1):tblLoan34[[#This Row],[INTEREST]]),"")</f>
        <v>852.89926977951245</v>
      </c>
    </row>
    <row r="32" spans="1:10" x14ac:dyDescent="0.2">
      <c r="A32" s="97">
        <f>IF(LoanIsGood,IF(ROW()-ROW(tblLoan34[[#Headers],[PMT NO]])&gt;ScheduledNumberOfPayments,"",ROW()-ROW(tblLoan34[[#Headers],[PMT NO]])),"")</f>
        <v>20</v>
      </c>
      <c r="B32" s="98">
        <f>IF(tblLoan34[[#This Row],[PMT NO]]&lt;&gt;"",EOMONTH(LoanStartDate,ROW(tblLoan34[[#This Row],[PMT NO]])-ROW(tblLoan34[[#Headers],[PMT NO]])-2)+DAY(LoanStartDate),"")</f>
        <v>42948</v>
      </c>
      <c r="C32" s="101">
        <f>IF(tblLoan34[[#This Row],[PMT NO]]&lt;&gt;"",IF(ROW()-ROW(tblLoan34[[#Headers],[BEGINNING BALANCE]])=1,LoanAmount,INDEX(tblLoan34[ENDING BALANCE],ROW()-ROW(tblLoan34[[#Headers],[BEGINNING BALANCE]])-1)),"")</f>
        <v>7187.8453983839518</v>
      </c>
      <c r="D32" s="101">
        <f>IF(tblLoan34[[#This Row],[PMT NO]]&lt;&gt;"",ScheduledPayment,"")</f>
        <v>666.58178270502947</v>
      </c>
      <c r="E32"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32" s="101">
        <f>IF(tblLoan34[[#This Row],[PMT NO]]&lt;&gt;"",IF(tblLoan34[[#This Row],[SCHEDULED PAYMENT]]+tblLoan34[[#This Row],[EXTRA PAYMENT]]&lt;=tblLoan34[[#This Row],[BEGINNING BALANCE]],tblLoan34[[#This Row],[SCHEDULED PAYMENT]]+tblLoan34[[#This Row],[EXTRA PAYMENT]],tblLoan34[[#This Row],[BEGINNING BALANCE]]),"")</f>
        <v>666.58178270502947</v>
      </c>
      <c r="G32" s="101">
        <f>IF(tblLoan34[[#This Row],[PMT NO]]&lt;&gt;"",tblLoan34[[#This Row],[TOTAL PAYMENT]]-tblLoan34[[#This Row],[INTEREST]],"")</f>
        <v>642.62229804374965</v>
      </c>
      <c r="H32" s="101">
        <f>IF(tblLoan34[[#This Row],[PMT NO]]&lt;&gt;"",tblLoan34[[#This Row],[BEGINNING BALANCE]]*(InterestRate/PaymentsPerYear),"")</f>
        <v>23.959484661279841</v>
      </c>
      <c r="I32" s="101">
        <f>IF(tblLoan34[[#This Row],[PMT NO]]&lt;&gt;"",IF(tblLoan34[[#This Row],[SCHEDULED PAYMENT]]+tblLoan34[[#This Row],[EXTRA PAYMENT]]&lt;=tblLoan34[[#This Row],[BEGINNING BALANCE]],tblLoan34[[#This Row],[BEGINNING BALANCE]]-tblLoan34[[#This Row],[PRINCIPAL]],0),"")</f>
        <v>6545.2231003402021</v>
      </c>
      <c r="J32" s="101">
        <f>IF(tblLoan34[[#This Row],[PMT NO]]&lt;&gt;"",SUM(INDEX(tblLoan34[INTEREST],1,1):tblLoan34[[#This Row],[INTEREST]]),"")</f>
        <v>876.85875444079227</v>
      </c>
    </row>
    <row r="33" spans="1:10" x14ac:dyDescent="0.2">
      <c r="A33" s="97">
        <f>IF(LoanIsGood,IF(ROW()-ROW(tblLoan34[[#Headers],[PMT NO]])&gt;ScheduledNumberOfPayments,"",ROW()-ROW(tblLoan34[[#Headers],[PMT NO]])),"")</f>
        <v>21</v>
      </c>
      <c r="B33" s="98">
        <f>IF(tblLoan34[[#This Row],[PMT NO]]&lt;&gt;"",EOMONTH(LoanStartDate,ROW(tblLoan34[[#This Row],[PMT NO]])-ROW(tblLoan34[[#Headers],[PMT NO]])-2)+DAY(LoanStartDate),"")</f>
        <v>42979</v>
      </c>
      <c r="C33" s="101">
        <f>IF(tblLoan34[[#This Row],[PMT NO]]&lt;&gt;"",IF(ROW()-ROW(tblLoan34[[#Headers],[BEGINNING BALANCE]])=1,LoanAmount,INDEX(tblLoan34[ENDING BALANCE],ROW()-ROW(tblLoan34[[#Headers],[BEGINNING BALANCE]])-1)),"")</f>
        <v>6545.2231003402021</v>
      </c>
      <c r="D33" s="101">
        <f>IF(tblLoan34[[#This Row],[PMT NO]]&lt;&gt;"",ScheduledPayment,"")</f>
        <v>666.58178270502947</v>
      </c>
      <c r="E33"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33" s="101">
        <f>IF(tblLoan34[[#This Row],[PMT NO]]&lt;&gt;"",IF(tblLoan34[[#This Row],[SCHEDULED PAYMENT]]+tblLoan34[[#This Row],[EXTRA PAYMENT]]&lt;=tblLoan34[[#This Row],[BEGINNING BALANCE]],tblLoan34[[#This Row],[SCHEDULED PAYMENT]]+tblLoan34[[#This Row],[EXTRA PAYMENT]],tblLoan34[[#This Row],[BEGINNING BALANCE]]),"")</f>
        <v>666.58178270502947</v>
      </c>
      <c r="G33" s="101">
        <f>IF(tblLoan34[[#This Row],[PMT NO]]&lt;&gt;"",tblLoan34[[#This Row],[TOTAL PAYMENT]]-tblLoan34[[#This Row],[INTEREST]],"")</f>
        <v>644.76437237056211</v>
      </c>
      <c r="H33" s="101">
        <f>IF(tblLoan34[[#This Row],[PMT NO]]&lt;&gt;"",tblLoan34[[#This Row],[BEGINNING BALANCE]]*(InterestRate/PaymentsPerYear),"")</f>
        <v>21.817410334467343</v>
      </c>
      <c r="I33" s="101">
        <f>IF(tblLoan34[[#This Row],[PMT NO]]&lt;&gt;"",IF(tblLoan34[[#This Row],[SCHEDULED PAYMENT]]+tblLoan34[[#This Row],[EXTRA PAYMENT]]&lt;=tblLoan34[[#This Row],[BEGINNING BALANCE]],tblLoan34[[#This Row],[BEGINNING BALANCE]]-tblLoan34[[#This Row],[PRINCIPAL]],0),"")</f>
        <v>5900.4587279696398</v>
      </c>
      <c r="J33" s="101">
        <f>IF(tblLoan34[[#This Row],[PMT NO]]&lt;&gt;"",SUM(INDEX(tblLoan34[INTEREST],1,1):tblLoan34[[#This Row],[INTEREST]]),"")</f>
        <v>898.67616477525962</v>
      </c>
    </row>
    <row r="34" spans="1:10" x14ac:dyDescent="0.2">
      <c r="A34" s="97">
        <f>IF(LoanIsGood,IF(ROW()-ROW(tblLoan34[[#Headers],[PMT NO]])&gt;ScheduledNumberOfPayments,"",ROW()-ROW(tblLoan34[[#Headers],[PMT NO]])),"")</f>
        <v>22</v>
      </c>
      <c r="B34" s="98">
        <f>IF(tblLoan34[[#This Row],[PMT NO]]&lt;&gt;"",EOMONTH(LoanStartDate,ROW(tblLoan34[[#This Row],[PMT NO]])-ROW(tblLoan34[[#Headers],[PMT NO]])-2)+DAY(LoanStartDate),"")</f>
        <v>43009</v>
      </c>
      <c r="C34" s="101">
        <f>IF(tblLoan34[[#This Row],[PMT NO]]&lt;&gt;"",IF(ROW()-ROW(tblLoan34[[#Headers],[BEGINNING BALANCE]])=1,LoanAmount,INDEX(tblLoan34[ENDING BALANCE],ROW()-ROW(tblLoan34[[#Headers],[BEGINNING BALANCE]])-1)),"")</f>
        <v>5900.4587279696398</v>
      </c>
      <c r="D34" s="101">
        <f>IF(tblLoan34[[#This Row],[PMT NO]]&lt;&gt;"",ScheduledPayment,"")</f>
        <v>666.58178270502947</v>
      </c>
      <c r="E34"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34" s="101">
        <f>IF(tblLoan34[[#This Row],[PMT NO]]&lt;&gt;"",IF(tblLoan34[[#This Row],[SCHEDULED PAYMENT]]+tblLoan34[[#This Row],[EXTRA PAYMENT]]&lt;=tblLoan34[[#This Row],[BEGINNING BALANCE]],tblLoan34[[#This Row],[SCHEDULED PAYMENT]]+tblLoan34[[#This Row],[EXTRA PAYMENT]],tblLoan34[[#This Row],[BEGINNING BALANCE]]),"")</f>
        <v>666.58178270502947</v>
      </c>
      <c r="G34" s="101">
        <f>IF(tblLoan34[[#This Row],[PMT NO]]&lt;&gt;"",tblLoan34[[#This Row],[TOTAL PAYMENT]]-tblLoan34[[#This Row],[INTEREST]],"")</f>
        <v>646.91358694513065</v>
      </c>
      <c r="H34" s="101">
        <f>IF(tblLoan34[[#This Row],[PMT NO]]&lt;&gt;"",tblLoan34[[#This Row],[BEGINNING BALANCE]]*(InterestRate/PaymentsPerYear),"")</f>
        <v>19.668195759898801</v>
      </c>
      <c r="I34" s="101">
        <f>IF(tblLoan34[[#This Row],[PMT NO]]&lt;&gt;"",IF(tblLoan34[[#This Row],[SCHEDULED PAYMENT]]+tblLoan34[[#This Row],[EXTRA PAYMENT]]&lt;=tblLoan34[[#This Row],[BEGINNING BALANCE]],tblLoan34[[#This Row],[BEGINNING BALANCE]]-tblLoan34[[#This Row],[PRINCIPAL]],0),"")</f>
        <v>5253.5451410245096</v>
      </c>
      <c r="J34" s="101">
        <f>IF(tblLoan34[[#This Row],[PMT NO]]&lt;&gt;"",SUM(INDEX(tblLoan34[INTEREST],1,1):tblLoan34[[#This Row],[INTEREST]]),"")</f>
        <v>918.34436053515844</v>
      </c>
    </row>
    <row r="35" spans="1:10" x14ac:dyDescent="0.2">
      <c r="A35" s="97">
        <f>IF(LoanIsGood,IF(ROW()-ROW(tblLoan34[[#Headers],[PMT NO]])&gt;ScheduledNumberOfPayments,"",ROW()-ROW(tblLoan34[[#Headers],[PMT NO]])),"")</f>
        <v>23</v>
      </c>
      <c r="B35" s="98">
        <f>IF(tblLoan34[[#This Row],[PMT NO]]&lt;&gt;"",EOMONTH(LoanStartDate,ROW(tblLoan34[[#This Row],[PMT NO]])-ROW(tblLoan34[[#Headers],[PMT NO]])-2)+DAY(LoanStartDate),"")</f>
        <v>43040</v>
      </c>
      <c r="C35" s="101">
        <f>IF(tblLoan34[[#This Row],[PMT NO]]&lt;&gt;"",IF(ROW()-ROW(tblLoan34[[#Headers],[BEGINNING BALANCE]])=1,LoanAmount,INDEX(tblLoan34[ENDING BALANCE],ROW()-ROW(tblLoan34[[#Headers],[BEGINNING BALANCE]])-1)),"")</f>
        <v>5253.5451410245096</v>
      </c>
      <c r="D35" s="101">
        <f>IF(tblLoan34[[#This Row],[PMT NO]]&lt;&gt;"",ScheduledPayment,"")</f>
        <v>666.58178270502947</v>
      </c>
      <c r="E35"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35" s="101">
        <f>IF(tblLoan34[[#This Row],[PMT NO]]&lt;&gt;"",IF(tblLoan34[[#This Row],[SCHEDULED PAYMENT]]+tblLoan34[[#This Row],[EXTRA PAYMENT]]&lt;=tblLoan34[[#This Row],[BEGINNING BALANCE]],tblLoan34[[#This Row],[SCHEDULED PAYMENT]]+tblLoan34[[#This Row],[EXTRA PAYMENT]],tblLoan34[[#This Row],[BEGINNING BALANCE]]),"")</f>
        <v>666.58178270502947</v>
      </c>
      <c r="G35" s="101">
        <f>IF(tblLoan34[[#This Row],[PMT NO]]&lt;&gt;"",tblLoan34[[#This Row],[TOTAL PAYMENT]]-tblLoan34[[#This Row],[INTEREST]],"")</f>
        <v>649.06996556828108</v>
      </c>
      <c r="H35" s="101">
        <f>IF(tblLoan34[[#This Row],[PMT NO]]&lt;&gt;"",tblLoan34[[#This Row],[BEGINNING BALANCE]]*(InterestRate/PaymentsPerYear),"")</f>
        <v>17.511817136748366</v>
      </c>
      <c r="I35" s="101">
        <f>IF(tblLoan34[[#This Row],[PMT NO]]&lt;&gt;"",IF(tblLoan34[[#This Row],[SCHEDULED PAYMENT]]+tblLoan34[[#This Row],[EXTRA PAYMENT]]&lt;=tblLoan34[[#This Row],[BEGINNING BALANCE]],tblLoan34[[#This Row],[BEGINNING BALANCE]]-tblLoan34[[#This Row],[PRINCIPAL]],0),"")</f>
        <v>4604.4751754562285</v>
      </c>
      <c r="J35" s="101">
        <f>IF(tblLoan34[[#This Row],[PMT NO]]&lt;&gt;"",SUM(INDEX(tblLoan34[INTEREST],1,1):tblLoan34[[#This Row],[INTEREST]]),"")</f>
        <v>935.85617767190683</v>
      </c>
    </row>
    <row r="36" spans="1:10" x14ac:dyDescent="0.2">
      <c r="A36" s="97">
        <f>IF(LoanIsGood,IF(ROW()-ROW(tblLoan34[[#Headers],[PMT NO]])&gt;ScheduledNumberOfPayments,"",ROW()-ROW(tblLoan34[[#Headers],[PMT NO]])),"")</f>
        <v>24</v>
      </c>
      <c r="B36" s="98">
        <f>IF(tblLoan34[[#This Row],[PMT NO]]&lt;&gt;"",EOMONTH(LoanStartDate,ROW(tblLoan34[[#This Row],[PMT NO]])-ROW(tblLoan34[[#Headers],[PMT NO]])-2)+DAY(LoanStartDate),"")</f>
        <v>43070</v>
      </c>
      <c r="C36" s="101">
        <f>IF(tblLoan34[[#This Row],[PMT NO]]&lt;&gt;"",IF(ROW()-ROW(tblLoan34[[#Headers],[BEGINNING BALANCE]])=1,LoanAmount,INDEX(tblLoan34[ENDING BALANCE],ROW()-ROW(tblLoan34[[#Headers],[BEGINNING BALANCE]])-1)),"")</f>
        <v>4604.4751754562285</v>
      </c>
      <c r="D36" s="101">
        <f>IF(tblLoan34[[#This Row],[PMT NO]]&lt;&gt;"",ScheduledPayment,"")</f>
        <v>666.58178270502947</v>
      </c>
      <c r="E36"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36" s="101">
        <f>IF(tblLoan34[[#This Row],[PMT NO]]&lt;&gt;"",IF(tblLoan34[[#This Row],[SCHEDULED PAYMENT]]+tblLoan34[[#This Row],[EXTRA PAYMENT]]&lt;=tblLoan34[[#This Row],[BEGINNING BALANCE]],tblLoan34[[#This Row],[SCHEDULED PAYMENT]]+tblLoan34[[#This Row],[EXTRA PAYMENT]],tblLoan34[[#This Row],[BEGINNING BALANCE]]),"")</f>
        <v>666.58178270502947</v>
      </c>
      <c r="G36" s="101">
        <f>IF(tblLoan34[[#This Row],[PMT NO]]&lt;&gt;"",tblLoan34[[#This Row],[TOTAL PAYMENT]]-tblLoan34[[#This Row],[INTEREST]],"")</f>
        <v>651.23353212017537</v>
      </c>
      <c r="H36" s="101">
        <f>IF(tblLoan34[[#This Row],[PMT NO]]&lt;&gt;"",tblLoan34[[#This Row],[BEGINNING BALANCE]]*(InterestRate/PaymentsPerYear),"")</f>
        <v>15.348250584854096</v>
      </c>
      <c r="I36" s="101">
        <f>IF(tblLoan34[[#This Row],[PMT NO]]&lt;&gt;"",IF(tblLoan34[[#This Row],[SCHEDULED PAYMENT]]+tblLoan34[[#This Row],[EXTRA PAYMENT]]&lt;=tblLoan34[[#This Row],[BEGINNING BALANCE]],tblLoan34[[#This Row],[BEGINNING BALANCE]]-tblLoan34[[#This Row],[PRINCIPAL]],0),"")</f>
        <v>3953.2416433360531</v>
      </c>
      <c r="J36" s="101">
        <f>IF(tblLoan34[[#This Row],[PMT NO]]&lt;&gt;"",SUM(INDEX(tblLoan34[INTEREST],1,1):tblLoan34[[#This Row],[INTEREST]]),"")</f>
        <v>951.20442825676093</v>
      </c>
    </row>
    <row r="37" spans="1:10" x14ac:dyDescent="0.2">
      <c r="A37" s="97">
        <f>IF(LoanIsGood,IF(ROW()-ROW(tblLoan34[[#Headers],[PMT NO]])&gt;ScheduledNumberOfPayments,"",ROW()-ROW(tblLoan34[[#Headers],[PMT NO]])),"")</f>
        <v>25</v>
      </c>
      <c r="B37" s="98">
        <f>IF(tblLoan34[[#This Row],[PMT NO]]&lt;&gt;"",EOMONTH(LoanStartDate,ROW(tblLoan34[[#This Row],[PMT NO]])-ROW(tblLoan34[[#Headers],[PMT NO]])-2)+DAY(LoanStartDate),"")</f>
        <v>43101</v>
      </c>
      <c r="C37" s="101">
        <f>IF(tblLoan34[[#This Row],[PMT NO]]&lt;&gt;"",IF(ROW()-ROW(tblLoan34[[#Headers],[BEGINNING BALANCE]])=1,LoanAmount,INDEX(tblLoan34[ENDING BALANCE],ROW()-ROW(tblLoan34[[#Headers],[BEGINNING BALANCE]])-1)),"")</f>
        <v>3953.2416433360531</v>
      </c>
      <c r="D37" s="101">
        <f>IF(tblLoan34[[#This Row],[PMT NO]]&lt;&gt;"",ScheduledPayment,"")</f>
        <v>666.58178270502947</v>
      </c>
      <c r="E37"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37" s="101">
        <f>IF(tblLoan34[[#This Row],[PMT NO]]&lt;&gt;"",IF(tblLoan34[[#This Row],[SCHEDULED PAYMENT]]+tblLoan34[[#This Row],[EXTRA PAYMENT]]&lt;=tblLoan34[[#This Row],[BEGINNING BALANCE]],tblLoan34[[#This Row],[SCHEDULED PAYMENT]]+tblLoan34[[#This Row],[EXTRA PAYMENT]],tblLoan34[[#This Row],[BEGINNING BALANCE]]),"")</f>
        <v>666.58178270502947</v>
      </c>
      <c r="G37" s="101">
        <f>IF(tblLoan34[[#This Row],[PMT NO]]&lt;&gt;"",tblLoan34[[#This Row],[TOTAL PAYMENT]]-tblLoan34[[#This Row],[INTEREST]],"")</f>
        <v>653.40431056057594</v>
      </c>
      <c r="H37" s="101">
        <f>IF(tblLoan34[[#This Row],[PMT NO]]&lt;&gt;"",tblLoan34[[#This Row],[BEGINNING BALANCE]]*(InterestRate/PaymentsPerYear),"")</f>
        <v>13.177472144453512</v>
      </c>
      <c r="I37" s="101">
        <f>IF(tblLoan34[[#This Row],[PMT NO]]&lt;&gt;"",IF(tblLoan34[[#This Row],[SCHEDULED PAYMENT]]+tblLoan34[[#This Row],[EXTRA PAYMENT]]&lt;=tblLoan34[[#This Row],[BEGINNING BALANCE]],tblLoan34[[#This Row],[BEGINNING BALANCE]]-tblLoan34[[#This Row],[PRINCIPAL]],0),"")</f>
        <v>3299.8373327754771</v>
      </c>
      <c r="J37" s="101">
        <f>IF(tblLoan34[[#This Row],[PMT NO]]&lt;&gt;"",SUM(INDEX(tblLoan34[INTEREST],1,1):tblLoan34[[#This Row],[INTEREST]]),"")</f>
        <v>964.38190040121447</v>
      </c>
    </row>
    <row r="38" spans="1:10" x14ac:dyDescent="0.2">
      <c r="A38" s="97">
        <f>IF(LoanIsGood,IF(ROW()-ROW(tblLoan34[[#Headers],[PMT NO]])&gt;ScheduledNumberOfPayments,"",ROW()-ROW(tblLoan34[[#Headers],[PMT NO]])),"")</f>
        <v>26</v>
      </c>
      <c r="B38" s="98">
        <f>IF(tblLoan34[[#This Row],[PMT NO]]&lt;&gt;"",EOMONTH(LoanStartDate,ROW(tblLoan34[[#This Row],[PMT NO]])-ROW(tblLoan34[[#Headers],[PMT NO]])-2)+DAY(LoanStartDate),"")</f>
        <v>43132</v>
      </c>
      <c r="C38" s="101">
        <f>IF(tblLoan34[[#This Row],[PMT NO]]&lt;&gt;"",IF(ROW()-ROW(tblLoan34[[#Headers],[BEGINNING BALANCE]])=1,LoanAmount,INDEX(tblLoan34[ENDING BALANCE],ROW()-ROW(tblLoan34[[#Headers],[BEGINNING BALANCE]])-1)),"")</f>
        <v>3299.8373327754771</v>
      </c>
      <c r="D38" s="101">
        <f>IF(tblLoan34[[#This Row],[PMT NO]]&lt;&gt;"",ScheduledPayment,"")</f>
        <v>666.58178270502947</v>
      </c>
      <c r="E38"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38" s="101">
        <f>IF(tblLoan34[[#This Row],[PMT NO]]&lt;&gt;"",IF(tblLoan34[[#This Row],[SCHEDULED PAYMENT]]+tblLoan34[[#This Row],[EXTRA PAYMENT]]&lt;=tblLoan34[[#This Row],[BEGINNING BALANCE]],tblLoan34[[#This Row],[SCHEDULED PAYMENT]]+tblLoan34[[#This Row],[EXTRA PAYMENT]],tblLoan34[[#This Row],[BEGINNING BALANCE]]),"")</f>
        <v>666.58178270502947</v>
      </c>
      <c r="G38" s="101">
        <f>IF(tblLoan34[[#This Row],[PMT NO]]&lt;&gt;"",tblLoan34[[#This Row],[TOTAL PAYMENT]]-tblLoan34[[#This Row],[INTEREST]],"")</f>
        <v>655.58232492911122</v>
      </c>
      <c r="H38" s="101">
        <f>IF(tblLoan34[[#This Row],[PMT NO]]&lt;&gt;"",tblLoan34[[#This Row],[BEGINNING BALANCE]]*(InterestRate/PaymentsPerYear),"")</f>
        <v>10.999457775918257</v>
      </c>
      <c r="I38" s="101">
        <f>IF(tblLoan34[[#This Row],[PMT NO]]&lt;&gt;"",IF(tblLoan34[[#This Row],[SCHEDULED PAYMENT]]+tblLoan34[[#This Row],[EXTRA PAYMENT]]&lt;=tblLoan34[[#This Row],[BEGINNING BALANCE]],tblLoan34[[#This Row],[BEGINNING BALANCE]]-tblLoan34[[#This Row],[PRINCIPAL]],0),"")</f>
        <v>2644.255007846366</v>
      </c>
      <c r="J38" s="101">
        <f>IF(tblLoan34[[#This Row],[PMT NO]]&lt;&gt;"",SUM(INDEX(tblLoan34[INTEREST],1,1):tblLoan34[[#This Row],[INTEREST]]),"")</f>
        <v>975.38135817713271</v>
      </c>
    </row>
    <row r="39" spans="1:10" x14ac:dyDescent="0.2">
      <c r="A39" s="97">
        <f>IF(LoanIsGood,IF(ROW()-ROW(tblLoan34[[#Headers],[PMT NO]])&gt;ScheduledNumberOfPayments,"",ROW()-ROW(tblLoan34[[#Headers],[PMT NO]])),"")</f>
        <v>27</v>
      </c>
      <c r="B39" s="98">
        <f>IF(tblLoan34[[#This Row],[PMT NO]]&lt;&gt;"",EOMONTH(LoanStartDate,ROW(tblLoan34[[#This Row],[PMT NO]])-ROW(tblLoan34[[#Headers],[PMT NO]])-2)+DAY(LoanStartDate),"")</f>
        <v>43160</v>
      </c>
      <c r="C39" s="101">
        <f>IF(tblLoan34[[#This Row],[PMT NO]]&lt;&gt;"",IF(ROW()-ROW(tblLoan34[[#Headers],[BEGINNING BALANCE]])=1,LoanAmount,INDEX(tblLoan34[ENDING BALANCE],ROW()-ROW(tblLoan34[[#Headers],[BEGINNING BALANCE]])-1)),"")</f>
        <v>2644.255007846366</v>
      </c>
      <c r="D39" s="101">
        <f>IF(tblLoan34[[#This Row],[PMT NO]]&lt;&gt;"",ScheduledPayment,"")</f>
        <v>666.58178270502947</v>
      </c>
      <c r="E39"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39" s="101">
        <f>IF(tblLoan34[[#This Row],[PMT NO]]&lt;&gt;"",IF(tblLoan34[[#This Row],[SCHEDULED PAYMENT]]+tblLoan34[[#This Row],[EXTRA PAYMENT]]&lt;=tblLoan34[[#This Row],[BEGINNING BALANCE]],tblLoan34[[#This Row],[SCHEDULED PAYMENT]]+tblLoan34[[#This Row],[EXTRA PAYMENT]],tblLoan34[[#This Row],[BEGINNING BALANCE]]),"")</f>
        <v>666.58178270502947</v>
      </c>
      <c r="G39" s="101">
        <f>IF(tblLoan34[[#This Row],[PMT NO]]&lt;&gt;"",tblLoan34[[#This Row],[TOTAL PAYMENT]]-tblLoan34[[#This Row],[INTEREST]],"")</f>
        <v>657.76759934554161</v>
      </c>
      <c r="H39" s="101">
        <f>IF(tblLoan34[[#This Row],[PMT NO]]&lt;&gt;"",tblLoan34[[#This Row],[BEGINNING BALANCE]]*(InterestRate/PaymentsPerYear),"")</f>
        <v>8.8141833594878864</v>
      </c>
      <c r="I39" s="101">
        <f>IF(tblLoan34[[#This Row],[PMT NO]]&lt;&gt;"",IF(tblLoan34[[#This Row],[SCHEDULED PAYMENT]]+tblLoan34[[#This Row],[EXTRA PAYMENT]]&lt;=tblLoan34[[#This Row],[BEGINNING BALANCE]],tblLoan34[[#This Row],[BEGINNING BALANCE]]-tblLoan34[[#This Row],[PRINCIPAL]],0),"")</f>
        <v>1986.4874085008244</v>
      </c>
      <c r="J39" s="101">
        <f>IF(tblLoan34[[#This Row],[PMT NO]]&lt;&gt;"",SUM(INDEX(tblLoan34[INTEREST],1,1):tblLoan34[[#This Row],[INTEREST]]),"")</f>
        <v>984.19554153662057</v>
      </c>
    </row>
    <row r="40" spans="1:10" x14ac:dyDescent="0.2">
      <c r="A40" s="97">
        <f>IF(LoanIsGood,IF(ROW()-ROW(tblLoan34[[#Headers],[PMT NO]])&gt;ScheduledNumberOfPayments,"",ROW()-ROW(tblLoan34[[#Headers],[PMT NO]])),"")</f>
        <v>28</v>
      </c>
      <c r="B40" s="98">
        <f>IF(tblLoan34[[#This Row],[PMT NO]]&lt;&gt;"",EOMONTH(LoanStartDate,ROW(tblLoan34[[#This Row],[PMT NO]])-ROW(tblLoan34[[#Headers],[PMT NO]])-2)+DAY(LoanStartDate),"")</f>
        <v>43191</v>
      </c>
      <c r="C40" s="101">
        <f>IF(tblLoan34[[#This Row],[PMT NO]]&lt;&gt;"",IF(ROW()-ROW(tblLoan34[[#Headers],[BEGINNING BALANCE]])=1,LoanAmount,INDEX(tblLoan34[ENDING BALANCE],ROW()-ROW(tblLoan34[[#Headers],[BEGINNING BALANCE]])-1)),"")</f>
        <v>1986.4874085008244</v>
      </c>
      <c r="D40" s="101">
        <f>IF(tblLoan34[[#This Row],[PMT NO]]&lt;&gt;"",ScheduledPayment,"")</f>
        <v>666.58178270502947</v>
      </c>
      <c r="E40"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40" s="101">
        <f>IF(tblLoan34[[#This Row],[PMT NO]]&lt;&gt;"",IF(tblLoan34[[#This Row],[SCHEDULED PAYMENT]]+tblLoan34[[#This Row],[EXTRA PAYMENT]]&lt;=tblLoan34[[#This Row],[BEGINNING BALANCE]],tblLoan34[[#This Row],[SCHEDULED PAYMENT]]+tblLoan34[[#This Row],[EXTRA PAYMENT]],tblLoan34[[#This Row],[BEGINNING BALANCE]]),"")</f>
        <v>666.58178270502947</v>
      </c>
      <c r="G40" s="101">
        <f>IF(tblLoan34[[#This Row],[PMT NO]]&lt;&gt;"",tblLoan34[[#This Row],[TOTAL PAYMENT]]-tblLoan34[[#This Row],[INTEREST]],"")</f>
        <v>659.9601580100267</v>
      </c>
      <c r="H40" s="101">
        <f>IF(tblLoan34[[#This Row],[PMT NO]]&lt;&gt;"",tblLoan34[[#This Row],[BEGINNING BALANCE]]*(InterestRate/PaymentsPerYear),"")</f>
        <v>6.6216246950027484</v>
      </c>
      <c r="I40" s="101">
        <f>IF(tblLoan34[[#This Row],[PMT NO]]&lt;&gt;"",IF(tblLoan34[[#This Row],[SCHEDULED PAYMENT]]+tblLoan34[[#This Row],[EXTRA PAYMENT]]&lt;=tblLoan34[[#This Row],[BEGINNING BALANCE]],tblLoan34[[#This Row],[BEGINNING BALANCE]]-tblLoan34[[#This Row],[PRINCIPAL]],0),"")</f>
        <v>1326.5272504907975</v>
      </c>
      <c r="J40" s="101">
        <f>IF(tblLoan34[[#This Row],[PMT NO]]&lt;&gt;"",SUM(INDEX(tblLoan34[INTEREST],1,1):tblLoan34[[#This Row],[INTEREST]]),"")</f>
        <v>990.81716623162333</v>
      </c>
    </row>
    <row r="41" spans="1:10" x14ac:dyDescent="0.2">
      <c r="A41" s="97">
        <f>IF(LoanIsGood,IF(ROW()-ROW(tblLoan34[[#Headers],[PMT NO]])&gt;ScheduledNumberOfPayments,"",ROW()-ROW(tblLoan34[[#Headers],[PMT NO]])),"")</f>
        <v>29</v>
      </c>
      <c r="B41" s="98">
        <f>IF(tblLoan34[[#This Row],[PMT NO]]&lt;&gt;"",EOMONTH(LoanStartDate,ROW(tblLoan34[[#This Row],[PMT NO]])-ROW(tblLoan34[[#Headers],[PMT NO]])-2)+DAY(LoanStartDate),"")</f>
        <v>43221</v>
      </c>
      <c r="C41" s="101">
        <f>IF(tblLoan34[[#This Row],[PMT NO]]&lt;&gt;"",IF(ROW()-ROW(tblLoan34[[#Headers],[BEGINNING BALANCE]])=1,LoanAmount,INDEX(tblLoan34[ENDING BALANCE],ROW()-ROW(tblLoan34[[#Headers],[BEGINNING BALANCE]])-1)),"")</f>
        <v>1326.5272504907975</v>
      </c>
      <c r="D41" s="101">
        <f>IF(tblLoan34[[#This Row],[PMT NO]]&lt;&gt;"",ScheduledPayment,"")</f>
        <v>666.58178270502947</v>
      </c>
      <c r="E41"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41" s="101">
        <f>IF(tblLoan34[[#This Row],[PMT NO]]&lt;&gt;"",IF(tblLoan34[[#This Row],[SCHEDULED PAYMENT]]+tblLoan34[[#This Row],[EXTRA PAYMENT]]&lt;=tblLoan34[[#This Row],[BEGINNING BALANCE]],tblLoan34[[#This Row],[SCHEDULED PAYMENT]]+tblLoan34[[#This Row],[EXTRA PAYMENT]],tblLoan34[[#This Row],[BEGINNING BALANCE]]),"")</f>
        <v>666.58178270502947</v>
      </c>
      <c r="G41" s="101">
        <f>IF(tblLoan34[[#This Row],[PMT NO]]&lt;&gt;"",tblLoan34[[#This Row],[TOTAL PAYMENT]]-tblLoan34[[#This Row],[INTEREST]],"")</f>
        <v>662.1600252033935</v>
      </c>
      <c r="H41" s="101">
        <f>IF(tblLoan34[[#This Row],[PMT NO]]&lt;&gt;"",tblLoan34[[#This Row],[BEGINNING BALANCE]]*(InterestRate/PaymentsPerYear),"")</f>
        <v>4.4217575016359918</v>
      </c>
      <c r="I41" s="101">
        <f>IF(tblLoan34[[#This Row],[PMT NO]]&lt;&gt;"",IF(tblLoan34[[#This Row],[SCHEDULED PAYMENT]]+tblLoan34[[#This Row],[EXTRA PAYMENT]]&lt;=tblLoan34[[#This Row],[BEGINNING BALANCE]],tblLoan34[[#This Row],[BEGINNING BALANCE]]-tblLoan34[[#This Row],[PRINCIPAL]],0),"")</f>
        <v>664.36722528740404</v>
      </c>
      <c r="J41" s="101">
        <f>IF(tblLoan34[[#This Row],[PMT NO]]&lt;&gt;"",SUM(INDEX(tblLoan34[INTEREST],1,1):tblLoan34[[#This Row],[INTEREST]]),"")</f>
        <v>995.2389237332593</v>
      </c>
    </row>
    <row r="42" spans="1:10" x14ac:dyDescent="0.2">
      <c r="A42" s="97">
        <f>IF(LoanIsGood,IF(ROW()-ROW(tblLoan34[[#Headers],[PMT NO]])&gt;ScheduledNumberOfPayments,"",ROW()-ROW(tblLoan34[[#Headers],[PMT NO]])),"")</f>
        <v>30</v>
      </c>
      <c r="B42" s="98">
        <f>IF(tblLoan34[[#This Row],[PMT NO]]&lt;&gt;"",EOMONTH(LoanStartDate,ROW(tblLoan34[[#This Row],[PMT NO]])-ROW(tblLoan34[[#Headers],[PMT NO]])-2)+DAY(LoanStartDate),"")</f>
        <v>43252</v>
      </c>
      <c r="C42" s="101">
        <f>IF(tblLoan34[[#This Row],[PMT NO]]&lt;&gt;"",IF(ROW()-ROW(tblLoan34[[#Headers],[BEGINNING BALANCE]])=1,LoanAmount,INDEX(tblLoan34[ENDING BALANCE],ROW()-ROW(tblLoan34[[#Headers],[BEGINNING BALANCE]])-1)),"")</f>
        <v>664.36722528740404</v>
      </c>
      <c r="D42" s="101">
        <f>IF(tblLoan34[[#This Row],[PMT NO]]&lt;&gt;"",ScheduledPayment,"")</f>
        <v>666.58178270502947</v>
      </c>
      <c r="E42" s="101">
        <f>IF(tblLoan34[[#This Row],[PMT NO]]&lt;&gt;"",IF(tblLoan34[[#This Row],[SCHEDULED PAYMENT]]+ExtraPayments&lt;tblLoan34[[#This Row],[BEGINNING BALANCE]],ExtraPayments,IF(tblLoan34[[#This Row],[BEGINNING BALANCE]]-tblLoan34[[#This Row],[SCHEDULED PAYMENT]]&gt;0,tblLoan34[[#This Row],[BEGINNING BALANCE]]-tblLoan34[[#This Row],[SCHEDULED PAYMENT]],0)),"")</f>
        <v>0</v>
      </c>
      <c r="F42" s="101">
        <f>IF(tblLoan34[[#This Row],[PMT NO]]&lt;&gt;"",IF(tblLoan34[[#This Row],[SCHEDULED PAYMENT]]+tblLoan34[[#This Row],[EXTRA PAYMENT]]&lt;=tblLoan34[[#This Row],[BEGINNING BALANCE]],tblLoan34[[#This Row],[SCHEDULED PAYMENT]]+tblLoan34[[#This Row],[EXTRA PAYMENT]],tblLoan34[[#This Row],[BEGINNING BALANCE]]),"")</f>
        <v>664.36722528740404</v>
      </c>
      <c r="G42" s="101">
        <f>IF(tblLoan34[[#This Row],[PMT NO]]&lt;&gt;"",tblLoan34[[#This Row],[TOTAL PAYMENT]]-tblLoan34[[#This Row],[INTEREST]],"")</f>
        <v>662.15266786977941</v>
      </c>
      <c r="H42" s="101">
        <f>IF(tblLoan34[[#This Row],[PMT NO]]&lt;&gt;"",tblLoan34[[#This Row],[BEGINNING BALANCE]]*(InterestRate/PaymentsPerYear),"")</f>
        <v>2.2145574176246803</v>
      </c>
      <c r="I42" s="101">
        <f>IF(tblLoan34[[#This Row],[PMT NO]]&lt;&gt;"",IF(tblLoan34[[#This Row],[SCHEDULED PAYMENT]]+tblLoan34[[#This Row],[EXTRA PAYMENT]]&lt;=tblLoan34[[#This Row],[BEGINNING BALANCE]],tblLoan34[[#This Row],[BEGINNING BALANCE]]-tblLoan34[[#This Row],[PRINCIPAL]],0),"")</f>
        <v>0</v>
      </c>
      <c r="J42" s="101">
        <f>IF(tblLoan34[[#This Row],[PMT NO]]&lt;&gt;"",SUM(INDEX(tblLoan34[INTEREST],1,1):tblLoan34[[#This Row],[INTEREST]]),"")</f>
        <v>997.45348115088393</v>
      </c>
    </row>
    <row r="43" spans="1:10" x14ac:dyDescent="0.2">
      <c r="A43" s="97" t="str">
        <f>IF(LoanIsGood,IF(ROW()-ROW(tblLoan34[[#Headers],[PMT NO]])&gt;ScheduledNumberOfPayments,"",ROW()-ROW(tblLoan34[[#Headers],[PMT NO]])),"")</f>
        <v/>
      </c>
      <c r="B43" s="98" t="str">
        <f>IF(tblLoan34[[#This Row],[PMT NO]]&lt;&gt;"",EOMONTH(LoanStartDate,ROW(tblLoan34[[#This Row],[PMT NO]])-ROW(tblLoan34[[#Headers],[PMT NO]])-2)+DAY(LoanStartDate),"")</f>
        <v/>
      </c>
      <c r="C43" s="101" t="str">
        <f>IF(tblLoan34[[#This Row],[PMT NO]]&lt;&gt;"",IF(ROW()-ROW(tblLoan34[[#Headers],[BEGINNING BALANCE]])=1,LoanAmount,INDEX(tblLoan34[ENDING BALANCE],ROW()-ROW(tblLoan34[[#Headers],[BEGINNING BALANCE]])-1)),"")</f>
        <v/>
      </c>
      <c r="D43" s="101" t="str">
        <f>IF(tblLoan34[[#This Row],[PMT NO]]&lt;&gt;"",ScheduledPayment,"")</f>
        <v/>
      </c>
      <c r="E4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43" s="101" t="str">
        <f>IF(tblLoan34[[#This Row],[PMT NO]]&lt;&gt;"",IF(tblLoan34[[#This Row],[SCHEDULED PAYMENT]]+tblLoan34[[#This Row],[EXTRA PAYMENT]]&lt;=tblLoan34[[#This Row],[BEGINNING BALANCE]],tblLoan34[[#This Row],[SCHEDULED PAYMENT]]+tblLoan34[[#This Row],[EXTRA PAYMENT]],tblLoan34[[#This Row],[BEGINNING BALANCE]]),"")</f>
        <v/>
      </c>
      <c r="G43" s="101" t="str">
        <f>IF(tblLoan34[[#This Row],[PMT NO]]&lt;&gt;"",tblLoan34[[#This Row],[TOTAL PAYMENT]]-tblLoan34[[#This Row],[INTEREST]],"")</f>
        <v/>
      </c>
      <c r="H43" s="101" t="str">
        <f>IF(tblLoan34[[#This Row],[PMT NO]]&lt;&gt;"",tblLoan34[[#This Row],[BEGINNING BALANCE]]*(InterestRate/PaymentsPerYear),"")</f>
        <v/>
      </c>
      <c r="I43" s="101" t="str">
        <f>IF(tblLoan34[[#This Row],[PMT NO]]&lt;&gt;"",IF(tblLoan34[[#This Row],[SCHEDULED PAYMENT]]+tblLoan34[[#This Row],[EXTRA PAYMENT]]&lt;=tblLoan34[[#This Row],[BEGINNING BALANCE]],tblLoan34[[#This Row],[BEGINNING BALANCE]]-tblLoan34[[#This Row],[PRINCIPAL]],0),"")</f>
        <v/>
      </c>
      <c r="J43" s="101" t="str">
        <f>IF(tblLoan34[[#This Row],[PMT NO]]&lt;&gt;"",SUM(INDEX(tblLoan34[INTEREST],1,1):tblLoan34[[#This Row],[INTEREST]]),"")</f>
        <v/>
      </c>
    </row>
    <row r="44" spans="1:10" x14ac:dyDescent="0.2">
      <c r="A44" s="97" t="str">
        <f>IF(LoanIsGood,IF(ROW()-ROW(tblLoan34[[#Headers],[PMT NO]])&gt;ScheduledNumberOfPayments,"",ROW()-ROW(tblLoan34[[#Headers],[PMT NO]])),"")</f>
        <v/>
      </c>
      <c r="B44" s="98" t="str">
        <f>IF(tblLoan34[[#This Row],[PMT NO]]&lt;&gt;"",EOMONTH(LoanStartDate,ROW(tblLoan34[[#This Row],[PMT NO]])-ROW(tblLoan34[[#Headers],[PMT NO]])-2)+DAY(LoanStartDate),"")</f>
        <v/>
      </c>
      <c r="C44" s="101" t="str">
        <f>IF(tblLoan34[[#This Row],[PMT NO]]&lt;&gt;"",IF(ROW()-ROW(tblLoan34[[#Headers],[BEGINNING BALANCE]])=1,LoanAmount,INDEX(tblLoan34[ENDING BALANCE],ROW()-ROW(tblLoan34[[#Headers],[BEGINNING BALANCE]])-1)),"")</f>
        <v/>
      </c>
      <c r="D44" s="101" t="str">
        <f>IF(tblLoan34[[#This Row],[PMT NO]]&lt;&gt;"",ScheduledPayment,"")</f>
        <v/>
      </c>
      <c r="E4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44" s="101" t="str">
        <f>IF(tblLoan34[[#This Row],[PMT NO]]&lt;&gt;"",IF(tblLoan34[[#This Row],[SCHEDULED PAYMENT]]+tblLoan34[[#This Row],[EXTRA PAYMENT]]&lt;=tblLoan34[[#This Row],[BEGINNING BALANCE]],tblLoan34[[#This Row],[SCHEDULED PAYMENT]]+tblLoan34[[#This Row],[EXTRA PAYMENT]],tblLoan34[[#This Row],[BEGINNING BALANCE]]),"")</f>
        <v/>
      </c>
      <c r="G44" s="101" t="str">
        <f>IF(tblLoan34[[#This Row],[PMT NO]]&lt;&gt;"",tblLoan34[[#This Row],[TOTAL PAYMENT]]-tblLoan34[[#This Row],[INTEREST]],"")</f>
        <v/>
      </c>
      <c r="H44" s="101" t="str">
        <f>IF(tblLoan34[[#This Row],[PMT NO]]&lt;&gt;"",tblLoan34[[#This Row],[BEGINNING BALANCE]]*(InterestRate/PaymentsPerYear),"")</f>
        <v/>
      </c>
      <c r="I44" s="101" t="str">
        <f>IF(tblLoan34[[#This Row],[PMT NO]]&lt;&gt;"",IF(tblLoan34[[#This Row],[SCHEDULED PAYMENT]]+tblLoan34[[#This Row],[EXTRA PAYMENT]]&lt;=tblLoan34[[#This Row],[BEGINNING BALANCE]],tblLoan34[[#This Row],[BEGINNING BALANCE]]-tblLoan34[[#This Row],[PRINCIPAL]],0),"")</f>
        <v/>
      </c>
      <c r="J44" s="101" t="str">
        <f>IF(tblLoan34[[#This Row],[PMT NO]]&lt;&gt;"",SUM(INDEX(tblLoan34[INTEREST],1,1):tblLoan34[[#This Row],[INTEREST]]),"")</f>
        <v/>
      </c>
    </row>
    <row r="45" spans="1:10" x14ac:dyDescent="0.2">
      <c r="A45" s="97" t="str">
        <f>IF(LoanIsGood,IF(ROW()-ROW(tblLoan34[[#Headers],[PMT NO]])&gt;ScheduledNumberOfPayments,"",ROW()-ROW(tblLoan34[[#Headers],[PMT NO]])),"")</f>
        <v/>
      </c>
      <c r="B45" s="98" t="str">
        <f>IF(tblLoan34[[#This Row],[PMT NO]]&lt;&gt;"",EOMONTH(LoanStartDate,ROW(tblLoan34[[#This Row],[PMT NO]])-ROW(tblLoan34[[#Headers],[PMT NO]])-2)+DAY(LoanStartDate),"")</f>
        <v/>
      </c>
      <c r="C45" s="101" t="str">
        <f>IF(tblLoan34[[#This Row],[PMT NO]]&lt;&gt;"",IF(ROW()-ROW(tblLoan34[[#Headers],[BEGINNING BALANCE]])=1,LoanAmount,INDEX(tblLoan34[ENDING BALANCE],ROW()-ROW(tblLoan34[[#Headers],[BEGINNING BALANCE]])-1)),"")</f>
        <v/>
      </c>
      <c r="D45" s="101" t="str">
        <f>IF(tblLoan34[[#This Row],[PMT NO]]&lt;&gt;"",ScheduledPayment,"")</f>
        <v/>
      </c>
      <c r="E4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45" s="101" t="str">
        <f>IF(tblLoan34[[#This Row],[PMT NO]]&lt;&gt;"",IF(tblLoan34[[#This Row],[SCHEDULED PAYMENT]]+tblLoan34[[#This Row],[EXTRA PAYMENT]]&lt;=tblLoan34[[#This Row],[BEGINNING BALANCE]],tblLoan34[[#This Row],[SCHEDULED PAYMENT]]+tblLoan34[[#This Row],[EXTRA PAYMENT]],tblLoan34[[#This Row],[BEGINNING BALANCE]]),"")</f>
        <v/>
      </c>
      <c r="G45" s="101" t="str">
        <f>IF(tblLoan34[[#This Row],[PMT NO]]&lt;&gt;"",tblLoan34[[#This Row],[TOTAL PAYMENT]]-tblLoan34[[#This Row],[INTEREST]],"")</f>
        <v/>
      </c>
      <c r="H45" s="101" t="str">
        <f>IF(tblLoan34[[#This Row],[PMT NO]]&lt;&gt;"",tblLoan34[[#This Row],[BEGINNING BALANCE]]*(InterestRate/PaymentsPerYear),"")</f>
        <v/>
      </c>
      <c r="I45" s="101" t="str">
        <f>IF(tblLoan34[[#This Row],[PMT NO]]&lt;&gt;"",IF(tblLoan34[[#This Row],[SCHEDULED PAYMENT]]+tblLoan34[[#This Row],[EXTRA PAYMENT]]&lt;=tblLoan34[[#This Row],[BEGINNING BALANCE]],tblLoan34[[#This Row],[BEGINNING BALANCE]]-tblLoan34[[#This Row],[PRINCIPAL]],0),"")</f>
        <v/>
      </c>
      <c r="J45" s="101" t="str">
        <f>IF(tblLoan34[[#This Row],[PMT NO]]&lt;&gt;"",SUM(INDEX(tblLoan34[INTEREST],1,1):tblLoan34[[#This Row],[INTEREST]]),"")</f>
        <v/>
      </c>
    </row>
    <row r="46" spans="1:10" x14ac:dyDescent="0.2">
      <c r="A46" s="97" t="str">
        <f>IF(LoanIsGood,IF(ROW()-ROW(tblLoan34[[#Headers],[PMT NO]])&gt;ScheduledNumberOfPayments,"",ROW()-ROW(tblLoan34[[#Headers],[PMT NO]])),"")</f>
        <v/>
      </c>
      <c r="B46" s="98" t="str">
        <f>IF(tblLoan34[[#This Row],[PMT NO]]&lt;&gt;"",EOMONTH(LoanStartDate,ROW(tblLoan34[[#This Row],[PMT NO]])-ROW(tblLoan34[[#Headers],[PMT NO]])-2)+DAY(LoanStartDate),"")</f>
        <v/>
      </c>
      <c r="C46" s="101" t="str">
        <f>IF(tblLoan34[[#This Row],[PMT NO]]&lt;&gt;"",IF(ROW()-ROW(tblLoan34[[#Headers],[BEGINNING BALANCE]])=1,LoanAmount,INDEX(tblLoan34[ENDING BALANCE],ROW()-ROW(tblLoan34[[#Headers],[BEGINNING BALANCE]])-1)),"")</f>
        <v/>
      </c>
      <c r="D46" s="101" t="str">
        <f>IF(tblLoan34[[#This Row],[PMT NO]]&lt;&gt;"",ScheduledPayment,"")</f>
        <v/>
      </c>
      <c r="E4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46" s="101" t="str">
        <f>IF(tblLoan34[[#This Row],[PMT NO]]&lt;&gt;"",IF(tblLoan34[[#This Row],[SCHEDULED PAYMENT]]+tblLoan34[[#This Row],[EXTRA PAYMENT]]&lt;=tblLoan34[[#This Row],[BEGINNING BALANCE]],tblLoan34[[#This Row],[SCHEDULED PAYMENT]]+tblLoan34[[#This Row],[EXTRA PAYMENT]],tblLoan34[[#This Row],[BEGINNING BALANCE]]),"")</f>
        <v/>
      </c>
      <c r="G46" s="101" t="str">
        <f>IF(tblLoan34[[#This Row],[PMT NO]]&lt;&gt;"",tblLoan34[[#This Row],[TOTAL PAYMENT]]-tblLoan34[[#This Row],[INTEREST]],"")</f>
        <v/>
      </c>
      <c r="H46" s="101" t="str">
        <f>IF(tblLoan34[[#This Row],[PMT NO]]&lt;&gt;"",tblLoan34[[#This Row],[BEGINNING BALANCE]]*(InterestRate/PaymentsPerYear),"")</f>
        <v/>
      </c>
      <c r="I46" s="101" t="str">
        <f>IF(tblLoan34[[#This Row],[PMT NO]]&lt;&gt;"",IF(tblLoan34[[#This Row],[SCHEDULED PAYMENT]]+tblLoan34[[#This Row],[EXTRA PAYMENT]]&lt;=tblLoan34[[#This Row],[BEGINNING BALANCE]],tblLoan34[[#This Row],[BEGINNING BALANCE]]-tblLoan34[[#This Row],[PRINCIPAL]],0),"")</f>
        <v/>
      </c>
      <c r="J46" s="101" t="str">
        <f>IF(tblLoan34[[#This Row],[PMT NO]]&lt;&gt;"",SUM(INDEX(tblLoan34[INTEREST],1,1):tblLoan34[[#This Row],[INTEREST]]),"")</f>
        <v/>
      </c>
    </row>
    <row r="47" spans="1:10" x14ac:dyDescent="0.2">
      <c r="A47" s="97" t="str">
        <f>IF(LoanIsGood,IF(ROW()-ROW(tblLoan34[[#Headers],[PMT NO]])&gt;ScheduledNumberOfPayments,"",ROW()-ROW(tblLoan34[[#Headers],[PMT NO]])),"")</f>
        <v/>
      </c>
      <c r="B47" s="98" t="str">
        <f>IF(tblLoan34[[#This Row],[PMT NO]]&lt;&gt;"",EOMONTH(LoanStartDate,ROW(tblLoan34[[#This Row],[PMT NO]])-ROW(tblLoan34[[#Headers],[PMT NO]])-2)+DAY(LoanStartDate),"")</f>
        <v/>
      </c>
      <c r="C47" s="101" t="str">
        <f>IF(tblLoan34[[#This Row],[PMT NO]]&lt;&gt;"",IF(ROW()-ROW(tblLoan34[[#Headers],[BEGINNING BALANCE]])=1,LoanAmount,INDEX(tblLoan34[ENDING BALANCE],ROW()-ROW(tblLoan34[[#Headers],[BEGINNING BALANCE]])-1)),"")</f>
        <v/>
      </c>
      <c r="D47" s="101" t="str">
        <f>IF(tblLoan34[[#This Row],[PMT NO]]&lt;&gt;"",ScheduledPayment,"")</f>
        <v/>
      </c>
      <c r="E4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47" s="101" t="str">
        <f>IF(tblLoan34[[#This Row],[PMT NO]]&lt;&gt;"",IF(tblLoan34[[#This Row],[SCHEDULED PAYMENT]]+tblLoan34[[#This Row],[EXTRA PAYMENT]]&lt;=tblLoan34[[#This Row],[BEGINNING BALANCE]],tblLoan34[[#This Row],[SCHEDULED PAYMENT]]+tblLoan34[[#This Row],[EXTRA PAYMENT]],tblLoan34[[#This Row],[BEGINNING BALANCE]]),"")</f>
        <v/>
      </c>
      <c r="G47" s="101" t="str">
        <f>IF(tblLoan34[[#This Row],[PMT NO]]&lt;&gt;"",tblLoan34[[#This Row],[TOTAL PAYMENT]]-tblLoan34[[#This Row],[INTEREST]],"")</f>
        <v/>
      </c>
      <c r="H47" s="101" t="str">
        <f>IF(tblLoan34[[#This Row],[PMT NO]]&lt;&gt;"",tblLoan34[[#This Row],[BEGINNING BALANCE]]*(InterestRate/PaymentsPerYear),"")</f>
        <v/>
      </c>
      <c r="I47" s="101" t="str">
        <f>IF(tblLoan34[[#This Row],[PMT NO]]&lt;&gt;"",IF(tblLoan34[[#This Row],[SCHEDULED PAYMENT]]+tblLoan34[[#This Row],[EXTRA PAYMENT]]&lt;=tblLoan34[[#This Row],[BEGINNING BALANCE]],tblLoan34[[#This Row],[BEGINNING BALANCE]]-tblLoan34[[#This Row],[PRINCIPAL]],0),"")</f>
        <v/>
      </c>
      <c r="J47" s="101" t="str">
        <f>IF(tblLoan34[[#This Row],[PMT NO]]&lt;&gt;"",SUM(INDEX(tblLoan34[INTEREST],1,1):tblLoan34[[#This Row],[INTEREST]]),"")</f>
        <v/>
      </c>
    </row>
    <row r="48" spans="1:10" x14ac:dyDescent="0.2">
      <c r="A48" s="97" t="str">
        <f>IF(LoanIsGood,IF(ROW()-ROW(tblLoan34[[#Headers],[PMT NO]])&gt;ScheduledNumberOfPayments,"",ROW()-ROW(tblLoan34[[#Headers],[PMT NO]])),"")</f>
        <v/>
      </c>
      <c r="B48" s="98" t="str">
        <f>IF(tblLoan34[[#This Row],[PMT NO]]&lt;&gt;"",EOMONTH(LoanStartDate,ROW(tblLoan34[[#This Row],[PMT NO]])-ROW(tblLoan34[[#Headers],[PMT NO]])-2)+DAY(LoanStartDate),"")</f>
        <v/>
      </c>
      <c r="C48" s="101" t="str">
        <f>IF(tblLoan34[[#This Row],[PMT NO]]&lt;&gt;"",IF(ROW()-ROW(tblLoan34[[#Headers],[BEGINNING BALANCE]])=1,LoanAmount,INDEX(tblLoan34[ENDING BALANCE],ROW()-ROW(tblLoan34[[#Headers],[BEGINNING BALANCE]])-1)),"")</f>
        <v/>
      </c>
      <c r="D48" s="101" t="str">
        <f>IF(tblLoan34[[#This Row],[PMT NO]]&lt;&gt;"",ScheduledPayment,"")</f>
        <v/>
      </c>
      <c r="E4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48" s="101" t="str">
        <f>IF(tblLoan34[[#This Row],[PMT NO]]&lt;&gt;"",IF(tblLoan34[[#This Row],[SCHEDULED PAYMENT]]+tblLoan34[[#This Row],[EXTRA PAYMENT]]&lt;=tblLoan34[[#This Row],[BEGINNING BALANCE]],tblLoan34[[#This Row],[SCHEDULED PAYMENT]]+tblLoan34[[#This Row],[EXTRA PAYMENT]],tblLoan34[[#This Row],[BEGINNING BALANCE]]),"")</f>
        <v/>
      </c>
      <c r="G48" s="101" t="str">
        <f>IF(tblLoan34[[#This Row],[PMT NO]]&lt;&gt;"",tblLoan34[[#This Row],[TOTAL PAYMENT]]-tblLoan34[[#This Row],[INTEREST]],"")</f>
        <v/>
      </c>
      <c r="H48" s="101" t="str">
        <f>IF(tblLoan34[[#This Row],[PMT NO]]&lt;&gt;"",tblLoan34[[#This Row],[BEGINNING BALANCE]]*(InterestRate/PaymentsPerYear),"")</f>
        <v/>
      </c>
      <c r="I48" s="101" t="str">
        <f>IF(tblLoan34[[#This Row],[PMT NO]]&lt;&gt;"",IF(tblLoan34[[#This Row],[SCHEDULED PAYMENT]]+tblLoan34[[#This Row],[EXTRA PAYMENT]]&lt;=tblLoan34[[#This Row],[BEGINNING BALANCE]],tblLoan34[[#This Row],[BEGINNING BALANCE]]-tblLoan34[[#This Row],[PRINCIPAL]],0),"")</f>
        <v/>
      </c>
      <c r="J48" s="101" t="str">
        <f>IF(tblLoan34[[#This Row],[PMT NO]]&lt;&gt;"",SUM(INDEX(tblLoan34[INTEREST],1,1):tblLoan34[[#This Row],[INTEREST]]),"")</f>
        <v/>
      </c>
    </row>
    <row r="49" spans="1:10" x14ac:dyDescent="0.2">
      <c r="A49" s="97" t="str">
        <f>IF(LoanIsGood,IF(ROW()-ROW(tblLoan34[[#Headers],[PMT NO]])&gt;ScheduledNumberOfPayments,"",ROW()-ROW(tblLoan34[[#Headers],[PMT NO]])),"")</f>
        <v/>
      </c>
      <c r="B49" s="98" t="str">
        <f>IF(tblLoan34[[#This Row],[PMT NO]]&lt;&gt;"",EOMONTH(LoanStartDate,ROW(tblLoan34[[#This Row],[PMT NO]])-ROW(tblLoan34[[#Headers],[PMT NO]])-2)+DAY(LoanStartDate),"")</f>
        <v/>
      </c>
      <c r="C49" s="101" t="str">
        <f>IF(tblLoan34[[#This Row],[PMT NO]]&lt;&gt;"",IF(ROW()-ROW(tblLoan34[[#Headers],[BEGINNING BALANCE]])=1,LoanAmount,INDEX(tblLoan34[ENDING BALANCE],ROW()-ROW(tblLoan34[[#Headers],[BEGINNING BALANCE]])-1)),"")</f>
        <v/>
      </c>
      <c r="D49" s="101" t="str">
        <f>IF(tblLoan34[[#This Row],[PMT NO]]&lt;&gt;"",ScheduledPayment,"")</f>
        <v/>
      </c>
      <c r="E4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49" s="101" t="str">
        <f>IF(tblLoan34[[#This Row],[PMT NO]]&lt;&gt;"",IF(tblLoan34[[#This Row],[SCHEDULED PAYMENT]]+tblLoan34[[#This Row],[EXTRA PAYMENT]]&lt;=tblLoan34[[#This Row],[BEGINNING BALANCE]],tblLoan34[[#This Row],[SCHEDULED PAYMENT]]+tblLoan34[[#This Row],[EXTRA PAYMENT]],tblLoan34[[#This Row],[BEGINNING BALANCE]]),"")</f>
        <v/>
      </c>
      <c r="G49" s="101" t="str">
        <f>IF(tblLoan34[[#This Row],[PMT NO]]&lt;&gt;"",tblLoan34[[#This Row],[TOTAL PAYMENT]]-tblLoan34[[#This Row],[INTEREST]],"")</f>
        <v/>
      </c>
      <c r="H49" s="101" t="str">
        <f>IF(tblLoan34[[#This Row],[PMT NO]]&lt;&gt;"",tblLoan34[[#This Row],[BEGINNING BALANCE]]*(InterestRate/PaymentsPerYear),"")</f>
        <v/>
      </c>
      <c r="I49" s="101" t="str">
        <f>IF(tblLoan34[[#This Row],[PMT NO]]&lt;&gt;"",IF(tblLoan34[[#This Row],[SCHEDULED PAYMENT]]+tblLoan34[[#This Row],[EXTRA PAYMENT]]&lt;=tblLoan34[[#This Row],[BEGINNING BALANCE]],tblLoan34[[#This Row],[BEGINNING BALANCE]]-tblLoan34[[#This Row],[PRINCIPAL]],0),"")</f>
        <v/>
      </c>
      <c r="J49" s="101" t="str">
        <f>IF(tblLoan34[[#This Row],[PMT NO]]&lt;&gt;"",SUM(INDEX(tblLoan34[INTEREST],1,1):tblLoan34[[#This Row],[INTEREST]]),"")</f>
        <v/>
      </c>
    </row>
    <row r="50" spans="1:10" x14ac:dyDescent="0.2">
      <c r="A50" s="97" t="str">
        <f>IF(LoanIsGood,IF(ROW()-ROW(tblLoan34[[#Headers],[PMT NO]])&gt;ScheduledNumberOfPayments,"",ROW()-ROW(tblLoan34[[#Headers],[PMT NO]])),"")</f>
        <v/>
      </c>
      <c r="B50" s="98" t="str">
        <f>IF(tblLoan34[[#This Row],[PMT NO]]&lt;&gt;"",EOMONTH(LoanStartDate,ROW(tblLoan34[[#This Row],[PMT NO]])-ROW(tblLoan34[[#Headers],[PMT NO]])-2)+DAY(LoanStartDate),"")</f>
        <v/>
      </c>
      <c r="C50" s="101" t="str">
        <f>IF(tblLoan34[[#This Row],[PMT NO]]&lt;&gt;"",IF(ROW()-ROW(tblLoan34[[#Headers],[BEGINNING BALANCE]])=1,LoanAmount,INDEX(tblLoan34[ENDING BALANCE],ROW()-ROW(tblLoan34[[#Headers],[BEGINNING BALANCE]])-1)),"")</f>
        <v/>
      </c>
      <c r="D50" s="101" t="str">
        <f>IF(tblLoan34[[#This Row],[PMT NO]]&lt;&gt;"",ScheduledPayment,"")</f>
        <v/>
      </c>
      <c r="E5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50" s="101" t="str">
        <f>IF(tblLoan34[[#This Row],[PMT NO]]&lt;&gt;"",IF(tblLoan34[[#This Row],[SCHEDULED PAYMENT]]+tblLoan34[[#This Row],[EXTRA PAYMENT]]&lt;=tblLoan34[[#This Row],[BEGINNING BALANCE]],tblLoan34[[#This Row],[SCHEDULED PAYMENT]]+tblLoan34[[#This Row],[EXTRA PAYMENT]],tblLoan34[[#This Row],[BEGINNING BALANCE]]),"")</f>
        <v/>
      </c>
      <c r="G50" s="101" t="str">
        <f>IF(tblLoan34[[#This Row],[PMT NO]]&lt;&gt;"",tblLoan34[[#This Row],[TOTAL PAYMENT]]-tblLoan34[[#This Row],[INTEREST]],"")</f>
        <v/>
      </c>
      <c r="H50" s="101" t="str">
        <f>IF(tblLoan34[[#This Row],[PMT NO]]&lt;&gt;"",tblLoan34[[#This Row],[BEGINNING BALANCE]]*(InterestRate/PaymentsPerYear),"")</f>
        <v/>
      </c>
      <c r="I50" s="101" t="str">
        <f>IF(tblLoan34[[#This Row],[PMT NO]]&lt;&gt;"",IF(tblLoan34[[#This Row],[SCHEDULED PAYMENT]]+tblLoan34[[#This Row],[EXTRA PAYMENT]]&lt;=tblLoan34[[#This Row],[BEGINNING BALANCE]],tblLoan34[[#This Row],[BEGINNING BALANCE]]-tblLoan34[[#This Row],[PRINCIPAL]],0),"")</f>
        <v/>
      </c>
      <c r="J50" s="101" t="str">
        <f>IF(tblLoan34[[#This Row],[PMT NO]]&lt;&gt;"",SUM(INDEX(tblLoan34[INTEREST],1,1):tblLoan34[[#This Row],[INTEREST]]),"")</f>
        <v/>
      </c>
    </row>
    <row r="51" spans="1:10" x14ac:dyDescent="0.2">
      <c r="A51" s="97" t="str">
        <f>IF(LoanIsGood,IF(ROW()-ROW(tblLoan34[[#Headers],[PMT NO]])&gt;ScheduledNumberOfPayments,"",ROW()-ROW(tblLoan34[[#Headers],[PMT NO]])),"")</f>
        <v/>
      </c>
      <c r="B51" s="98" t="str">
        <f>IF(tblLoan34[[#This Row],[PMT NO]]&lt;&gt;"",EOMONTH(LoanStartDate,ROW(tblLoan34[[#This Row],[PMT NO]])-ROW(tblLoan34[[#Headers],[PMT NO]])-2)+DAY(LoanStartDate),"")</f>
        <v/>
      </c>
      <c r="C51" s="101" t="str">
        <f>IF(tblLoan34[[#This Row],[PMT NO]]&lt;&gt;"",IF(ROW()-ROW(tblLoan34[[#Headers],[BEGINNING BALANCE]])=1,LoanAmount,INDEX(tblLoan34[ENDING BALANCE],ROW()-ROW(tblLoan34[[#Headers],[BEGINNING BALANCE]])-1)),"")</f>
        <v/>
      </c>
      <c r="D51" s="101" t="str">
        <f>IF(tblLoan34[[#This Row],[PMT NO]]&lt;&gt;"",ScheduledPayment,"")</f>
        <v/>
      </c>
      <c r="E5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51" s="101" t="str">
        <f>IF(tblLoan34[[#This Row],[PMT NO]]&lt;&gt;"",IF(tblLoan34[[#This Row],[SCHEDULED PAYMENT]]+tblLoan34[[#This Row],[EXTRA PAYMENT]]&lt;=tblLoan34[[#This Row],[BEGINNING BALANCE]],tblLoan34[[#This Row],[SCHEDULED PAYMENT]]+tblLoan34[[#This Row],[EXTRA PAYMENT]],tblLoan34[[#This Row],[BEGINNING BALANCE]]),"")</f>
        <v/>
      </c>
      <c r="G51" s="101" t="str">
        <f>IF(tblLoan34[[#This Row],[PMT NO]]&lt;&gt;"",tblLoan34[[#This Row],[TOTAL PAYMENT]]-tblLoan34[[#This Row],[INTEREST]],"")</f>
        <v/>
      </c>
      <c r="H51" s="101" t="str">
        <f>IF(tblLoan34[[#This Row],[PMT NO]]&lt;&gt;"",tblLoan34[[#This Row],[BEGINNING BALANCE]]*(InterestRate/PaymentsPerYear),"")</f>
        <v/>
      </c>
      <c r="I51" s="101" t="str">
        <f>IF(tblLoan34[[#This Row],[PMT NO]]&lt;&gt;"",IF(tblLoan34[[#This Row],[SCHEDULED PAYMENT]]+tblLoan34[[#This Row],[EXTRA PAYMENT]]&lt;=tblLoan34[[#This Row],[BEGINNING BALANCE]],tblLoan34[[#This Row],[BEGINNING BALANCE]]-tblLoan34[[#This Row],[PRINCIPAL]],0),"")</f>
        <v/>
      </c>
      <c r="J51" s="101" t="str">
        <f>IF(tblLoan34[[#This Row],[PMT NO]]&lt;&gt;"",SUM(INDEX(tblLoan34[INTEREST],1,1):tblLoan34[[#This Row],[INTEREST]]),"")</f>
        <v/>
      </c>
    </row>
    <row r="52" spans="1:10" x14ac:dyDescent="0.2">
      <c r="A52" s="97" t="str">
        <f>IF(LoanIsGood,IF(ROW()-ROW(tblLoan34[[#Headers],[PMT NO]])&gt;ScheduledNumberOfPayments,"",ROW()-ROW(tblLoan34[[#Headers],[PMT NO]])),"")</f>
        <v/>
      </c>
      <c r="B52" s="98" t="str">
        <f>IF(tblLoan34[[#This Row],[PMT NO]]&lt;&gt;"",EOMONTH(LoanStartDate,ROW(tblLoan34[[#This Row],[PMT NO]])-ROW(tblLoan34[[#Headers],[PMT NO]])-2)+DAY(LoanStartDate),"")</f>
        <v/>
      </c>
      <c r="C52" s="101" t="str">
        <f>IF(tblLoan34[[#This Row],[PMT NO]]&lt;&gt;"",IF(ROW()-ROW(tblLoan34[[#Headers],[BEGINNING BALANCE]])=1,LoanAmount,INDEX(tblLoan34[ENDING BALANCE],ROW()-ROW(tblLoan34[[#Headers],[BEGINNING BALANCE]])-1)),"")</f>
        <v/>
      </c>
      <c r="D52" s="101" t="str">
        <f>IF(tblLoan34[[#This Row],[PMT NO]]&lt;&gt;"",ScheduledPayment,"")</f>
        <v/>
      </c>
      <c r="E5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52" s="101" t="str">
        <f>IF(tblLoan34[[#This Row],[PMT NO]]&lt;&gt;"",IF(tblLoan34[[#This Row],[SCHEDULED PAYMENT]]+tblLoan34[[#This Row],[EXTRA PAYMENT]]&lt;=tblLoan34[[#This Row],[BEGINNING BALANCE]],tblLoan34[[#This Row],[SCHEDULED PAYMENT]]+tblLoan34[[#This Row],[EXTRA PAYMENT]],tblLoan34[[#This Row],[BEGINNING BALANCE]]),"")</f>
        <v/>
      </c>
      <c r="G52" s="101" t="str">
        <f>IF(tblLoan34[[#This Row],[PMT NO]]&lt;&gt;"",tblLoan34[[#This Row],[TOTAL PAYMENT]]-tblLoan34[[#This Row],[INTEREST]],"")</f>
        <v/>
      </c>
      <c r="H52" s="101" t="str">
        <f>IF(tblLoan34[[#This Row],[PMT NO]]&lt;&gt;"",tblLoan34[[#This Row],[BEGINNING BALANCE]]*(InterestRate/PaymentsPerYear),"")</f>
        <v/>
      </c>
      <c r="I52" s="101" t="str">
        <f>IF(tblLoan34[[#This Row],[PMT NO]]&lt;&gt;"",IF(tblLoan34[[#This Row],[SCHEDULED PAYMENT]]+tblLoan34[[#This Row],[EXTRA PAYMENT]]&lt;=tblLoan34[[#This Row],[BEGINNING BALANCE]],tblLoan34[[#This Row],[BEGINNING BALANCE]]-tblLoan34[[#This Row],[PRINCIPAL]],0),"")</f>
        <v/>
      </c>
      <c r="J52" s="101" t="str">
        <f>IF(tblLoan34[[#This Row],[PMT NO]]&lt;&gt;"",SUM(INDEX(tblLoan34[INTEREST],1,1):tblLoan34[[#This Row],[INTEREST]]),"")</f>
        <v/>
      </c>
    </row>
    <row r="53" spans="1:10" x14ac:dyDescent="0.2">
      <c r="A53" s="97" t="str">
        <f>IF(LoanIsGood,IF(ROW()-ROW(tblLoan34[[#Headers],[PMT NO]])&gt;ScheduledNumberOfPayments,"",ROW()-ROW(tblLoan34[[#Headers],[PMT NO]])),"")</f>
        <v/>
      </c>
      <c r="B53" s="98" t="str">
        <f>IF(tblLoan34[[#This Row],[PMT NO]]&lt;&gt;"",EOMONTH(LoanStartDate,ROW(tblLoan34[[#This Row],[PMT NO]])-ROW(tblLoan34[[#Headers],[PMT NO]])-2)+DAY(LoanStartDate),"")</f>
        <v/>
      </c>
      <c r="C53" s="101" t="str">
        <f>IF(tblLoan34[[#This Row],[PMT NO]]&lt;&gt;"",IF(ROW()-ROW(tblLoan34[[#Headers],[BEGINNING BALANCE]])=1,LoanAmount,INDEX(tblLoan34[ENDING BALANCE],ROW()-ROW(tblLoan34[[#Headers],[BEGINNING BALANCE]])-1)),"")</f>
        <v/>
      </c>
      <c r="D53" s="101" t="str">
        <f>IF(tblLoan34[[#This Row],[PMT NO]]&lt;&gt;"",ScheduledPayment,"")</f>
        <v/>
      </c>
      <c r="E5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53" s="101" t="str">
        <f>IF(tblLoan34[[#This Row],[PMT NO]]&lt;&gt;"",IF(tblLoan34[[#This Row],[SCHEDULED PAYMENT]]+tblLoan34[[#This Row],[EXTRA PAYMENT]]&lt;=tblLoan34[[#This Row],[BEGINNING BALANCE]],tblLoan34[[#This Row],[SCHEDULED PAYMENT]]+tblLoan34[[#This Row],[EXTRA PAYMENT]],tblLoan34[[#This Row],[BEGINNING BALANCE]]),"")</f>
        <v/>
      </c>
      <c r="G53" s="101" t="str">
        <f>IF(tblLoan34[[#This Row],[PMT NO]]&lt;&gt;"",tblLoan34[[#This Row],[TOTAL PAYMENT]]-tblLoan34[[#This Row],[INTEREST]],"")</f>
        <v/>
      </c>
      <c r="H53" s="101" t="str">
        <f>IF(tblLoan34[[#This Row],[PMT NO]]&lt;&gt;"",tblLoan34[[#This Row],[BEGINNING BALANCE]]*(InterestRate/PaymentsPerYear),"")</f>
        <v/>
      </c>
      <c r="I53" s="101" t="str">
        <f>IF(tblLoan34[[#This Row],[PMT NO]]&lt;&gt;"",IF(tblLoan34[[#This Row],[SCHEDULED PAYMENT]]+tblLoan34[[#This Row],[EXTRA PAYMENT]]&lt;=tblLoan34[[#This Row],[BEGINNING BALANCE]],tblLoan34[[#This Row],[BEGINNING BALANCE]]-tblLoan34[[#This Row],[PRINCIPAL]],0),"")</f>
        <v/>
      </c>
      <c r="J53" s="101" t="str">
        <f>IF(tblLoan34[[#This Row],[PMT NO]]&lt;&gt;"",SUM(INDEX(tblLoan34[INTEREST],1,1):tblLoan34[[#This Row],[INTEREST]]),"")</f>
        <v/>
      </c>
    </row>
    <row r="54" spans="1:10" x14ac:dyDescent="0.2">
      <c r="A54" s="97" t="str">
        <f>IF(LoanIsGood,IF(ROW()-ROW(tblLoan34[[#Headers],[PMT NO]])&gt;ScheduledNumberOfPayments,"",ROW()-ROW(tblLoan34[[#Headers],[PMT NO]])),"")</f>
        <v/>
      </c>
      <c r="B54" s="98" t="str">
        <f>IF(tblLoan34[[#This Row],[PMT NO]]&lt;&gt;"",EOMONTH(LoanStartDate,ROW(tblLoan34[[#This Row],[PMT NO]])-ROW(tblLoan34[[#Headers],[PMT NO]])-2)+DAY(LoanStartDate),"")</f>
        <v/>
      </c>
      <c r="C54" s="101" t="str">
        <f>IF(tblLoan34[[#This Row],[PMT NO]]&lt;&gt;"",IF(ROW()-ROW(tblLoan34[[#Headers],[BEGINNING BALANCE]])=1,LoanAmount,INDEX(tblLoan34[ENDING BALANCE],ROW()-ROW(tblLoan34[[#Headers],[BEGINNING BALANCE]])-1)),"")</f>
        <v/>
      </c>
      <c r="D54" s="101" t="str">
        <f>IF(tblLoan34[[#This Row],[PMT NO]]&lt;&gt;"",ScheduledPayment,"")</f>
        <v/>
      </c>
      <c r="E5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54" s="101" t="str">
        <f>IF(tblLoan34[[#This Row],[PMT NO]]&lt;&gt;"",IF(tblLoan34[[#This Row],[SCHEDULED PAYMENT]]+tblLoan34[[#This Row],[EXTRA PAYMENT]]&lt;=tblLoan34[[#This Row],[BEGINNING BALANCE]],tblLoan34[[#This Row],[SCHEDULED PAYMENT]]+tblLoan34[[#This Row],[EXTRA PAYMENT]],tblLoan34[[#This Row],[BEGINNING BALANCE]]),"")</f>
        <v/>
      </c>
      <c r="G54" s="101" t="str">
        <f>IF(tblLoan34[[#This Row],[PMT NO]]&lt;&gt;"",tblLoan34[[#This Row],[TOTAL PAYMENT]]-tblLoan34[[#This Row],[INTEREST]],"")</f>
        <v/>
      </c>
      <c r="H54" s="101" t="str">
        <f>IF(tblLoan34[[#This Row],[PMT NO]]&lt;&gt;"",tblLoan34[[#This Row],[BEGINNING BALANCE]]*(InterestRate/PaymentsPerYear),"")</f>
        <v/>
      </c>
      <c r="I54" s="101" t="str">
        <f>IF(tblLoan34[[#This Row],[PMT NO]]&lt;&gt;"",IF(tblLoan34[[#This Row],[SCHEDULED PAYMENT]]+tblLoan34[[#This Row],[EXTRA PAYMENT]]&lt;=tblLoan34[[#This Row],[BEGINNING BALANCE]],tblLoan34[[#This Row],[BEGINNING BALANCE]]-tblLoan34[[#This Row],[PRINCIPAL]],0),"")</f>
        <v/>
      </c>
      <c r="J54" s="101" t="str">
        <f>IF(tblLoan34[[#This Row],[PMT NO]]&lt;&gt;"",SUM(INDEX(tblLoan34[INTEREST],1,1):tblLoan34[[#This Row],[INTEREST]]),"")</f>
        <v/>
      </c>
    </row>
    <row r="55" spans="1:10" x14ac:dyDescent="0.2">
      <c r="A55" s="97" t="str">
        <f>IF(LoanIsGood,IF(ROW()-ROW(tblLoan34[[#Headers],[PMT NO]])&gt;ScheduledNumberOfPayments,"",ROW()-ROW(tblLoan34[[#Headers],[PMT NO]])),"")</f>
        <v/>
      </c>
      <c r="B55" s="98" t="str">
        <f>IF(tblLoan34[[#This Row],[PMT NO]]&lt;&gt;"",EOMONTH(LoanStartDate,ROW(tblLoan34[[#This Row],[PMT NO]])-ROW(tblLoan34[[#Headers],[PMT NO]])-2)+DAY(LoanStartDate),"")</f>
        <v/>
      </c>
      <c r="C55" s="101" t="str">
        <f>IF(tblLoan34[[#This Row],[PMT NO]]&lt;&gt;"",IF(ROW()-ROW(tblLoan34[[#Headers],[BEGINNING BALANCE]])=1,LoanAmount,INDEX(tblLoan34[ENDING BALANCE],ROW()-ROW(tblLoan34[[#Headers],[BEGINNING BALANCE]])-1)),"")</f>
        <v/>
      </c>
      <c r="D55" s="101" t="str">
        <f>IF(tblLoan34[[#This Row],[PMT NO]]&lt;&gt;"",ScheduledPayment,"")</f>
        <v/>
      </c>
      <c r="E5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55" s="101" t="str">
        <f>IF(tblLoan34[[#This Row],[PMT NO]]&lt;&gt;"",IF(tblLoan34[[#This Row],[SCHEDULED PAYMENT]]+tblLoan34[[#This Row],[EXTRA PAYMENT]]&lt;=tblLoan34[[#This Row],[BEGINNING BALANCE]],tblLoan34[[#This Row],[SCHEDULED PAYMENT]]+tblLoan34[[#This Row],[EXTRA PAYMENT]],tblLoan34[[#This Row],[BEGINNING BALANCE]]),"")</f>
        <v/>
      </c>
      <c r="G55" s="101" t="str">
        <f>IF(tblLoan34[[#This Row],[PMT NO]]&lt;&gt;"",tblLoan34[[#This Row],[TOTAL PAYMENT]]-tblLoan34[[#This Row],[INTEREST]],"")</f>
        <v/>
      </c>
      <c r="H55" s="101" t="str">
        <f>IF(tblLoan34[[#This Row],[PMT NO]]&lt;&gt;"",tblLoan34[[#This Row],[BEGINNING BALANCE]]*(InterestRate/PaymentsPerYear),"")</f>
        <v/>
      </c>
      <c r="I55" s="101" t="str">
        <f>IF(tblLoan34[[#This Row],[PMT NO]]&lt;&gt;"",IF(tblLoan34[[#This Row],[SCHEDULED PAYMENT]]+tblLoan34[[#This Row],[EXTRA PAYMENT]]&lt;=tblLoan34[[#This Row],[BEGINNING BALANCE]],tblLoan34[[#This Row],[BEGINNING BALANCE]]-tblLoan34[[#This Row],[PRINCIPAL]],0),"")</f>
        <v/>
      </c>
      <c r="J55" s="101" t="str">
        <f>IF(tblLoan34[[#This Row],[PMT NO]]&lt;&gt;"",SUM(INDEX(tblLoan34[INTEREST],1,1):tblLoan34[[#This Row],[INTEREST]]),"")</f>
        <v/>
      </c>
    </row>
    <row r="56" spans="1:10" x14ac:dyDescent="0.2">
      <c r="A56" s="97" t="str">
        <f>IF(LoanIsGood,IF(ROW()-ROW(tblLoan34[[#Headers],[PMT NO]])&gt;ScheduledNumberOfPayments,"",ROW()-ROW(tblLoan34[[#Headers],[PMT NO]])),"")</f>
        <v/>
      </c>
      <c r="B56" s="98" t="str">
        <f>IF(tblLoan34[[#This Row],[PMT NO]]&lt;&gt;"",EOMONTH(LoanStartDate,ROW(tblLoan34[[#This Row],[PMT NO]])-ROW(tblLoan34[[#Headers],[PMT NO]])-2)+DAY(LoanStartDate),"")</f>
        <v/>
      </c>
      <c r="C56" s="101" t="str">
        <f>IF(tblLoan34[[#This Row],[PMT NO]]&lt;&gt;"",IF(ROW()-ROW(tblLoan34[[#Headers],[BEGINNING BALANCE]])=1,LoanAmount,INDEX(tblLoan34[ENDING BALANCE],ROW()-ROW(tblLoan34[[#Headers],[BEGINNING BALANCE]])-1)),"")</f>
        <v/>
      </c>
      <c r="D56" s="101" t="str">
        <f>IF(tblLoan34[[#This Row],[PMT NO]]&lt;&gt;"",ScheduledPayment,"")</f>
        <v/>
      </c>
      <c r="E5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56" s="101" t="str">
        <f>IF(tblLoan34[[#This Row],[PMT NO]]&lt;&gt;"",IF(tblLoan34[[#This Row],[SCHEDULED PAYMENT]]+tblLoan34[[#This Row],[EXTRA PAYMENT]]&lt;=tblLoan34[[#This Row],[BEGINNING BALANCE]],tblLoan34[[#This Row],[SCHEDULED PAYMENT]]+tblLoan34[[#This Row],[EXTRA PAYMENT]],tblLoan34[[#This Row],[BEGINNING BALANCE]]),"")</f>
        <v/>
      </c>
      <c r="G56" s="101" t="str">
        <f>IF(tblLoan34[[#This Row],[PMT NO]]&lt;&gt;"",tblLoan34[[#This Row],[TOTAL PAYMENT]]-tblLoan34[[#This Row],[INTEREST]],"")</f>
        <v/>
      </c>
      <c r="H56" s="101" t="str">
        <f>IF(tblLoan34[[#This Row],[PMT NO]]&lt;&gt;"",tblLoan34[[#This Row],[BEGINNING BALANCE]]*(InterestRate/PaymentsPerYear),"")</f>
        <v/>
      </c>
      <c r="I56" s="101" t="str">
        <f>IF(tblLoan34[[#This Row],[PMT NO]]&lt;&gt;"",IF(tblLoan34[[#This Row],[SCHEDULED PAYMENT]]+tblLoan34[[#This Row],[EXTRA PAYMENT]]&lt;=tblLoan34[[#This Row],[BEGINNING BALANCE]],tblLoan34[[#This Row],[BEGINNING BALANCE]]-tblLoan34[[#This Row],[PRINCIPAL]],0),"")</f>
        <v/>
      </c>
      <c r="J56" s="101" t="str">
        <f>IF(tblLoan34[[#This Row],[PMT NO]]&lt;&gt;"",SUM(INDEX(tblLoan34[INTEREST],1,1):tblLoan34[[#This Row],[INTEREST]]),"")</f>
        <v/>
      </c>
    </row>
    <row r="57" spans="1:10" x14ac:dyDescent="0.2">
      <c r="A57" s="97" t="str">
        <f>IF(LoanIsGood,IF(ROW()-ROW(tblLoan34[[#Headers],[PMT NO]])&gt;ScheduledNumberOfPayments,"",ROW()-ROW(tblLoan34[[#Headers],[PMT NO]])),"")</f>
        <v/>
      </c>
      <c r="B57" s="98" t="str">
        <f>IF(tblLoan34[[#This Row],[PMT NO]]&lt;&gt;"",EOMONTH(LoanStartDate,ROW(tblLoan34[[#This Row],[PMT NO]])-ROW(tblLoan34[[#Headers],[PMT NO]])-2)+DAY(LoanStartDate),"")</f>
        <v/>
      </c>
      <c r="C57" s="101" t="str">
        <f>IF(tblLoan34[[#This Row],[PMT NO]]&lt;&gt;"",IF(ROW()-ROW(tblLoan34[[#Headers],[BEGINNING BALANCE]])=1,LoanAmount,INDEX(tblLoan34[ENDING BALANCE],ROW()-ROW(tblLoan34[[#Headers],[BEGINNING BALANCE]])-1)),"")</f>
        <v/>
      </c>
      <c r="D57" s="101" t="str">
        <f>IF(tblLoan34[[#This Row],[PMT NO]]&lt;&gt;"",ScheduledPayment,"")</f>
        <v/>
      </c>
      <c r="E5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57" s="101" t="str">
        <f>IF(tblLoan34[[#This Row],[PMT NO]]&lt;&gt;"",IF(tblLoan34[[#This Row],[SCHEDULED PAYMENT]]+tblLoan34[[#This Row],[EXTRA PAYMENT]]&lt;=tblLoan34[[#This Row],[BEGINNING BALANCE]],tblLoan34[[#This Row],[SCHEDULED PAYMENT]]+tblLoan34[[#This Row],[EXTRA PAYMENT]],tblLoan34[[#This Row],[BEGINNING BALANCE]]),"")</f>
        <v/>
      </c>
      <c r="G57" s="101" t="str">
        <f>IF(tblLoan34[[#This Row],[PMT NO]]&lt;&gt;"",tblLoan34[[#This Row],[TOTAL PAYMENT]]-tblLoan34[[#This Row],[INTEREST]],"")</f>
        <v/>
      </c>
      <c r="H57" s="101" t="str">
        <f>IF(tblLoan34[[#This Row],[PMT NO]]&lt;&gt;"",tblLoan34[[#This Row],[BEGINNING BALANCE]]*(InterestRate/PaymentsPerYear),"")</f>
        <v/>
      </c>
      <c r="I57" s="101" t="str">
        <f>IF(tblLoan34[[#This Row],[PMT NO]]&lt;&gt;"",IF(tblLoan34[[#This Row],[SCHEDULED PAYMENT]]+tblLoan34[[#This Row],[EXTRA PAYMENT]]&lt;=tblLoan34[[#This Row],[BEGINNING BALANCE]],tblLoan34[[#This Row],[BEGINNING BALANCE]]-tblLoan34[[#This Row],[PRINCIPAL]],0),"")</f>
        <v/>
      </c>
      <c r="J57" s="101" t="str">
        <f>IF(tblLoan34[[#This Row],[PMT NO]]&lt;&gt;"",SUM(INDEX(tblLoan34[INTEREST],1,1):tblLoan34[[#This Row],[INTEREST]]),"")</f>
        <v/>
      </c>
    </row>
    <row r="58" spans="1:10" x14ac:dyDescent="0.2">
      <c r="A58" s="97" t="str">
        <f>IF(LoanIsGood,IF(ROW()-ROW(tblLoan34[[#Headers],[PMT NO]])&gt;ScheduledNumberOfPayments,"",ROW()-ROW(tblLoan34[[#Headers],[PMT NO]])),"")</f>
        <v/>
      </c>
      <c r="B58" s="98" t="str">
        <f>IF(tblLoan34[[#This Row],[PMT NO]]&lt;&gt;"",EOMONTH(LoanStartDate,ROW(tblLoan34[[#This Row],[PMT NO]])-ROW(tblLoan34[[#Headers],[PMT NO]])-2)+DAY(LoanStartDate),"")</f>
        <v/>
      </c>
      <c r="C58" s="101" t="str">
        <f>IF(tblLoan34[[#This Row],[PMT NO]]&lt;&gt;"",IF(ROW()-ROW(tblLoan34[[#Headers],[BEGINNING BALANCE]])=1,LoanAmount,INDEX(tblLoan34[ENDING BALANCE],ROW()-ROW(tblLoan34[[#Headers],[BEGINNING BALANCE]])-1)),"")</f>
        <v/>
      </c>
      <c r="D58" s="101" t="str">
        <f>IF(tblLoan34[[#This Row],[PMT NO]]&lt;&gt;"",ScheduledPayment,"")</f>
        <v/>
      </c>
      <c r="E5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58" s="101" t="str">
        <f>IF(tblLoan34[[#This Row],[PMT NO]]&lt;&gt;"",IF(tblLoan34[[#This Row],[SCHEDULED PAYMENT]]+tblLoan34[[#This Row],[EXTRA PAYMENT]]&lt;=tblLoan34[[#This Row],[BEGINNING BALANCE]],tblLoan34[[#This Row],[SCHEDULED PAYMENT]]+tblLoan34[[#This Row],[EXTRA PAYMENT]],tblLoan34[[#This Row],[BEGINNING BALANCE]]),"")</f>
        <v/>
      </c>
      <c r="G58" s="101" t="str">
        <f>IF(tblLoan34[[#This Row],[PMT NO]]&lt;&gt;"",tblLoan34[[#This Row],[TOTAL PAYMENT]]-tblLoan34[[#This Row],[INTEREST]],"")</f>
        <v/>
      </c>
      <c r="H58" s="101" t="str">
        <f>IF(tblLoan34[[#This Row],[PMT NO]]&lt;&gt;"",tblLoan34[[#This Row],[BEGINNING BALANCE]]*(InterestRate/PaymentsPerYear),"")</f>
        <v/>
      </c>
      <c r="I58" s="101" t="str">
        <f>IF(tblLoan34[[#This Row],[PMT NO]]&lt;&gt;"",IF(tblLoan34[[#This Row],[SCHEDULED PAYMENT]]+tblLoan34[[#This Row],[EXTRA PAYMENT]]&lt;=tblLoan34[[#This Row],[BEGINNING BALANCE]],tblLoan34[[#This Row],[BEGINNING BALANCE]]-tblLoan34[[#This Row],[PRINCIPAL]],0),"")</f>
        <v/>
      </c>
      <c r="J58" s="101" t="str">
        <f>IF(tblLoan34[[#This Row],[PMT NO]]&lt;&gt;"",SUM(INDEX(tblLoan34[INTEREST],1,1):tblLoan34[[#This Row],[INTEREST]]),"")</f>
        <v/>
      </c>
    </row>
    <row r="59" spans="1:10" x14ac:dyDescent="0.2">
      <c r="A59" s="97" t="str">
        <f>IF(LoanIsGood,IF(ROW()-ROW(tblLoan34[[#Headers],[PMT NO]])&gt;ScheduledNumberOfPayments,"",ROW()-ROW(tblLoan34[[#Headers],[PMT NO]])),"")</f>
        <v/>
      </c>
      <c r="B59" s="98" t="str">
        <f>IF(tblLoan34[[#This Row],[PMT NO]]&lt;&gt;"",EOMONTH(LoanStartDate,ROW(tblLoan34[[#This Row],[PMT NO]])-ROW(tblLoan34[[#Headers],[PMT NO]])-2)+DAY(LoanStartDate),"")</f>
        <v/>
      </c>
      <c r="C59" s="101" t="str">
        <f>IF(tblLoan34[[#This Row],[PMT NO]]&lt;&gt;"",IF(ROW()-ROW(tblLoan34[[#Headers],[BEGINNING BALANCE]])=1,LoanAmount,INDEX(tblLoan34[ENDING BALANCE],ROW()-ROW(tblLoan34[[#Headers],[BEGINNING BALANCE]])-1)),"")</f>
        <v/>
      </c>
      <c r="D59" s="101" t="str">
        <f>IF(tblLoan34[[#This Row],[PMT NO]]&lt;&gt;"",ScheduledPayment,"")</f>
        <v/>
      </c>
      <c r="E5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59" s="101" t="str">
        <f>IF(tblLoan34[[#This Row],[PMT NO]]&lt;&gt;"",IF(tblLoan34[[#This Row],[SCHEDULED PAYMENT]]+tblLoan34[[#This Row],[EXTRA PAYMENT]]&lt;=tblLoan34[[#This Row],[BEGINNING BALANCE]],tblLoan34[[#This Row],[SCHEDULED PAYMENT]]+tblLoan34[[#This Row],[EXTRA PAYMENT]],tblLoan34[[#This Row],[BEGINNING BALANCE]]),"")</f>
        <v/>
      </c>
      <c r="G59" s="101" t="str">
        <f>IF(tblLoan34[[#This Row],[PMT NO]]&lt;&gt;"",tblLoan34[[#This Row],[TOTAL PAYMENT]]-tblLoan34[[#This Row],[INTEREST]],"")</f>
        <v/>
      </c>
      <c r="H59" s="101" t="str">
        <f>IF(tblLoan34[[#This Row],[PMT NO]]&lt;&gt;"",tblLoan34[[#This Row],[BEGINNING BALANCE]]*(InterestRate/PaymentsPerYear),"")</f>
        <v/>
      </c>
      <c r="I59" s="101" t="str">
        <f>IF(tblLoan34[[#This Row],[PMT NO]]&lt;&gt;"",IF(tblLoan34[[#This Row],[SCHEDULED PAYMENT]]+tblLoan34[[#This Row],[EXTRA PAYMENT]]&lt;=tblLoan34[[#This Row],[BEGINNING BALANCE]],tblLoan34[[#This Row],[BEGINNING BALANCE]]-tblLoan34[[#This Row],[PRINCIPAL]],0),"")</f>
        <v/>
      </c>
      <c r="J59" s="101" t="str">
        <f>IF(tblLoan34[[#This Row],[PMT NO]]&lt;&gt;"",SUM(INDEX(tblLoan34[INTEREST],1,1):tblLoan34[[#This Row],[INTEREST]]),"")</f>
        <v/>
      </c>
    </row>
    <row r="60" spans="1:10" x14ac:dyDescent="0.2">
      <c r="A60" s="97" t="str">
        <f>IF(LoanIsGood,IF(ROW()-ROW(tblLoan34[[#Headers],[PMT NO]])&gt;ScheduledNumberOfPayments,"",ROW()-ROW(tblLoan34[[#Headers],[PMT NO]])),"")</f>
        <v/>
      </c>
      <c r="B60" s="98" t="str">
        <f>IF(tblLoan34[[#This Row],[PMT NO]]&lt;&gt;"",EOMONTH(LoanStartDate,ROW(tblLoan34[[#This Row],[PMT NO]])-ROW(tblLoan34[[#Headers],[PMT NO]])-2)+DAY(LoanStartDate),"")</f>
        <v/>
      </c>
      <c r="C60" s="101" t="str">
        <f>IF(tblLoan34[[#This Row],[PMT NO]]&lt;&gt;"",IF(ROW()-ROW(tblLoan34[[#Headers],[BEGINNING BALANCE]])=1,LoanAmount,INDEX(tblLoan34[ENDING BALANCE],ROW()-ROW(tblLoan34[[#Headers],[BEGINNING BALANCE]])-1)),"")</f>
        <v/>
      </c>
      <c r="D60" s="101" t="str">
        <f>IF(tblLoan34[[#This Row],[PMT NO]]&lt;&gt;"",ScheduledPayment,"")</f>
        <v/>
      </c>
      <c r="E6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60" s="101" t="str">
        <f>IF(tblLoan34[[#This Row],[PMT NO]]&lt;&gt;"",IF(tblLoan34[[#This Row],[SCHEDULED PAYMENT]]+tblLoan34[[#This Row],[EXTRA PAYMENT]]&lt;=tblLoan34[[#This Row],[BEGINNING BALANCE]],tblLoan34[[#This Row],[SCHEDULED PAYMENT]]+tblLoan34[[#This Row],[EXTRA PAYMENT]],tblLoan34[[#This Row],[BEGINNING BALANCE]]),"")</f>
        <v/>
      </c>
      <c r="G60" s="101" t="str">
        <f>IF(tblLoan34[[#This Row],[PMT NO]]&lt;&gt;"",tblLoan34[[#This Row],[TOTAL PAYMENT]]-tblLoan34[[#This Row],[INTEREST]],"")</f>
        <v/>
      </c>
      <c r="H60" s="101" t="str">
        <f>IF(tblLoan34[[#This Row],[PMT NO]]&lt;&gt;"",tblLoan34[[#This Row],[BEGINNING BALANCE]]*(InterestRate/PaymentsPerYear),"")</f>
        <v/>
      </c>
      <c r="I60" s="101" t="str">
        <f>IF(tblLoan34[[#This Row],[PMT NO]]&lt;&gt;"",IF(tblLoan34[[#This Row],[SCHEDULED PAYMENT]]+tblLoan34[[#This Row],[EXTRA PAYMENT]]&lt;=tblLoan34[[#This Row],[BEGINNING BALANCE]],tblLoan34[[#This Row],[BEGINNING BALANCE]]-tblLoan34[[#This Row],[PRINCIPAL]],0),"")</f>
        <v/>
      </c>
      <c r="J60" s="101" t="str">
        <f>IF(tblLoan34[[#This Row],[PMT NO]]&lt;&gt;"",SUM(INDEX(tblLoan34[INTEREST],1,1):tblLoan34[[#This Row],[INTEREST]]),"")</f>
        <v/>
      </c>
    </row>
    <row r="61" spans="1:10" x14ac:dyDescent="0.2">
      <c r="A61" s="97" t="str">
        <f>IF(LoanIsGood,IF(ROW()-ROW(tblLoan34[[#Headers],[PMT NO]])&gt;ScheduledNumberOfPayments,"",ROW()-ROW(tblLoan34[[#Headers],[PMT NO]])),"")</f>
        <v/>
      </c>
      <c r="B61" s="98" t="str">
        <f>IF(tblLoan34[[#This Row],[PMT NO]]&lt;&gt;"",EOMONTH(LoanStartDate,ROW(tblLoan34[[#This Row],[PMT NO]])-ROW(tblLoan34[[#Headers],[PMT NO]])-2)+DAY(LoanStartDate),"")</f>
        <v/>
      </c>
      <c r="C61" s="101" t="str">
        <f>IF(tblLoan34[[#This Row],[PMT NO]]&lt;&gt;"",IF(ROW()-ROW(tblLoan34[[#Headers],[BEGINNING BALANCE]])=1,LoanAmount,INDEX(tblLoan34[ENDING BALANCE],ROW()-ROW(tblLoan34[[#Headers],[BEGINNING BALANCE]])-1)),"")</f>
        <v/>
      </c>
      <c r="D61" s="101" t="str">
        <f>IF(tblLoan34[[#This Row],[PMT NO]]&lt;&gt;"",ScheduledPayment,"")</f>
        <v/>
      </c>
      <c r="E6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61" s="101" t="str">
        <f>IF(tblLoan34[[#This Row],[PMT NO]]&lt;&gt;"",IF(tblLoan34[[#This Row],[SCHEDULED PAYMENT]]+tblLoan34[[#This Row],[EXTRA PAYMENT]]&lt;=tblLoan34[[#This Row],[BEGINNING BALANCE]],tblLoan34[[#This Row],[SCHEDULED PAYMENT]]+tblLoan34[[#This Row],[EXTRA PAYMENT]],tblLoan34[[#This Row],[BEGINNING BALANCE]]),"")</f>
        <v/>
      </c>
      <c r="G61" s="101" t="str">
        <f>IF(tblLoan34[[#This Row],[PMT NO]]&lt;&gt;"",tblLoan34[[#This Row],[TOTAL PAYMENT]]-tblLoan34[[#This Row],[INTEREST]],"")</f>
        <v/>
      </c>
      <c r="H61" s="101" t="str">
        <f>IF(tblLoan34[[#This Row],[PMT NO]]&lt;&gt;"",tblLoan34[[#This Row],[BEGINNING BALANCE]]*(InterestRate/PaymentsPerYear),"")</f>
        <v/>
      </c>
      <c r="I61" s="101" t="str">
        <f>IF(tblLoan34[[#This Row],[PMT NO]]&lt;&gt;"",IF(tblLoan34[[#This Row],[SCHEDULED PAYMENT]]+tblLoan34[[#This Row],[EXTRA PAYMENT]]&lt;=tblLoan34[[#This Row],[BEGINNING BALANCE]],tblLoan34[[#This Row],[BEGINNING BALANCE]]-tblLoan34[[#This Row],[PRINCIPAL]],0),"")</f>
        <v/>
      </c>
      <c r="J61" s="101" t="str">
        <f>IF(tblLoan34[[#This Row],[PMT NO]]&lt;&gt;"",SUM(INDEX(tblLoan34[INTEREST],1,1):tblLoan34[[#This Row],[INTEREST]]),"")</f>
        <v/>
      </c>
    </row>
    <row r="62" spans="1:10" x14ac:dyDescent="0.2">
      <c r="A62" s="97" t="str">
        <f>IF(LoanIsGood,IF(ROW()-ROW(tblLoan34[[#Headers],[PMT NO]])&gt;ScheduledNumberOfPayments,"",ROW()-ROW(tblLoan34[[#Headers],[PMT NO]])),"")</f>
        <v/>
      </c>
      <c r="B62" s="98" t="str">
        <f>IF(tblLoan34[[#This Row],[PMT NO]]&lt;&gt;"",EOMONTH(LoanStartDate,ROW(tblLoan34[[#This Row],[PMT NO]])-ROW(tblLoan34[[#Headers],[PMT NO]])-2)+DAY(LoanStartDate),"")</f>
        <v/>
      </c>
      <c r="C62" s="101" t="str">
        <f>IF(tblLoan34[[#This Row],[PMT NO]]&lt;&gt;"",IF(ROW()-ROW(tblLoan34[[#Headers],[BEGINNING BALANCE]])=1,LoanAmount,INDEX(tblLoan34[ENDING BALANCE],ROW()-ROW(tblLoan34[[#Headers],[BEGINNING BALANCE]])-1)),"")</f>
        <v/>
      </c>
      <c r="D62" s="101" t="str">
        <f>IF(tblLoan34[[#This Row],[PMT NO]]&lt;&gt;"",ScheduledPayment,"")</f>
        <v/>
      </c>
      <c r="E6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62" s="101" t="str">
        <f>IF(tblLoan34[[#This Row],[PMT NO]]&lt;&gt;"",IF(tblLoan34[[#This Row],[SCHEDULED PAYMENT]]+tblLoan34[[#This Row],[EXTRA PAYMENT]]&lt;=tblLoan34[[#This Row],[BEGINNING BALANCE]],tblLoan34[[#This Row],[SCHEDULED PAYMENT]]+tblLoan34[[#This Row],[EXTRA PAYMENT]],tblLoan34[[#This Row],[BEGINNING BALANCE]]),"")</f>
        <v/>
      </c>
      <c r="G62" s="101" t="str">
        <f>IF(tblLoan34[[#This Row],[PMT NO]]&lt;&gt;"",tblLoan34[[#This Row],[TOTAL PAYMENT]]-tblLoan34[[#This Row],[INTEREST]],"")</f>
        <v/>
      </c>
      <c r="H62" s="101" t="str">
        <f>IF(tblLoan34[[#This Row],[PMT NO]]&lt;&gt;"",tblLoan34[[#This Row],[BEGINNING BALANCE]]*(InterestRate/PaymentsPerYear),"")</f>
        <v/>
      </c>
      <c r="I62" s="101" t="str">
        <f>IF(tblLoan34[[#This Row],[PMT NO]]&lt;&gt;"",IF(tblLoan34[[#This Row],[SCHEDULED PAYMENT]]+tblLoan34[[#This Row],[EXTRA PAYMENT]]&lt;=tblLoan34[[#This Row],[BEGINNING BALANCE]],tblLoan34[[#This Row],[BEGINNING BALANCE]]-tblLoan34[[#This Row],[PRINCIPAL]],0),"")</f>
        <v/>
      </c>
      <c r="J62" s="101" t="str">
        <f>IF(tblLoan34[[#This Row],[PMT NO]]&lt;&gt;"",SUM(INDEX(tblLoan34[INTEREST],1,1):tblLoan34[[#This Row],[INTEREST]]),"")</f>
        <v/>
      </c>
    </row>
    <row r="63" spans="1:10" x14ac:dyDescent="0.2">
      <c r="A63" s="97" t="str">
        <f>IF(LoanIsGood,IF(ROW()-ROW(tblLoan34[[#Headers],[PMT NO]])&gt;ScheduledNumberOfPayments,"",ROW()-ROW(tblLoan34[[#Headers],[PMT NO]])),"")</f>
        <v/>
      </c>
      <c r="B63" s="98" t="str">
        <f>IF(tblLoan34[[#This Row],[PMT NO]]&lt;&gt;"",EOMONTH(LoanStartDate,ROW(tblLoan34[[#This Row],[PMT NO]])-ROW(tblLoan34[[#Headers],[PMT NO]])-2)+DAY(LoanStartDate),"")</f>
        <v/>
      </c>
      <c r="C63" s="101" t="str">
        <f>IF(tblLoan34[[#This Row],[PMT NO]]&lt;&gt;"",IF(ROW()-ROW(tblLoan34[[#Headers],[BEGINNING BALANCE]])=1,LoanAmount,INDEX(tblLoan34[ENDING BALANCE],ROW()-ROW(tblLoan34[[#Headers],[BEGINNING BALANCE]])-1)),"")</f>
        <v/>
      </c>
      <c r="D63" s="101" t="str">
        <f>IF(tblLoan34[[#This Row],[PMT NO]]&lt;&gt;"",ScheduledPayment,"")</f>
        <v/>
      </c>
      <c r="E6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63" s="101" t="str">
        <f>IF(tblLoan34[[#This Row],[PMT NO]]&lt;&gt;"",IF(tblLoan34[[#This Row],[SCHEDULED PAYMENT]]+tblLoan34[[#This Row],[EXTRA PAYMENT]]&lt;=tblLoan34[[#This Row],[BEGINNING BALANCE]],tblLoan34[[#This Row],[SCHEDULED PAYMENT]]+tblLoan34[[#This Row],[EXTRA PAYMENT]],tblLoan34[[#This Row],[BEGINNING BALANCE]]),"")</f>
        <v/>
      </c>
      <c r="G63" s="101" t="str">
        <f>IF(tblLoan34[[#This Row],[PMT NO]]&lt;&gt;"",tblLoan34[[#This Row],[TOTAL PAYMENT]]-tblLoan34[[#This Row],[INTEREST]],"")</f>
        <v/>
      </c>
      <c r="H63" s="101" t="str">
        <f>IF(tblLoan34[[#This Row],[PMT NO]]&lt;&gt;"",tblLoan34[[#This Row],[BEGINNING BALANCE]]*(InterestRate/PaymentsPerYear),"")</f>
        <v/>
      </c>
      <c r="I63" s="101" t="str">
        <f>IF(tblLoan34[[#This Row],[PMT NO]]&lt;&gt;"",IF(tblLoan34[[#This Row],[SCHEDULED PAYMENT]]+tblLoan34[[#This Row],[EXTRA PAYMENT]]&lt;=tblLoan34[[#This Row],[BEGINNING BALANCE]],tblLoan34[[#This Row],[BEGINNING BALANCE]]-tblLoan34[[#This Row],[PRINCIPAL]],0),"")</f>
        <v/>
      </c>
      <c r="J63" s="101" t="str">
        <f>IF(tblLoan34[[#This Row],[PMT NO]]&lt;&gt;"",SUM(INDEX(tblLoan34[INTEREST],1,1):tblLoan34[[#This Row],[INTEREST]]),"")</f>
        <v/>
      </c>
    </row>
    <row r="64" spans="1:10" x14ac:dyDescent="0.2">
      <c r="A64" s="97" t="str">
        <f>IF(LoanIsGood,IF(ROW()-ROW(tblLoan34[[#Headers],[PMT NO]])&gt;ScheduledNumberOfPayments,"",ROW()-ROW(tblLoan34[[#Headers],[PMT NO]])),"")</f>
        <v/>
      </c>
      <c r="B64" s="98" t="str">
        <f>IF(tblLoan34[[#This Row],[PMT NO]]&lt;&gt;"",EOMONTH(LoanStartDate,ROW(tblLoan34[[#This Row],[PMT NO]])-ROW(tblLoan34[[#Headers],[PMT NO]])-2)+DAY(LoanStartDate),"")</f>
        <v/>
      </c>
      <c r="C64" s="101" t="str">
        <f>IF(tblLoan34[[#This Row],[PMT NO]]&lt;&gt;"",IF(ROW()-ROW(tblLoan34[[#Headers],[BEGINNING BALANCE]])=1,LoanAmount,INDEX(tblLoan34[ENDING BALANCE],ROW()-ROW(tblLoan34[[#Headers],[BEGINNING BALANCE]])-1)),"")</f>
        <v/>
      </c>
      <c r="D64" s="101" t="str">
        <f>IF(tblLoan34[[#This Row],[PMT NO]]&lt;&gt;"",ScheduledPayment,"")</f>
        <v/>
      </c>
      <c r="E6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64" s="101" t="str">
        <f>IF(tblLoan34[[#This Row],[PMT NO]]&lt;&gt;"",IF(tblLoan34[[#This Row],[SCHEDULED PAYMENT]]+tblLoan34[[#This Row],[EXTRA PAYMENT]]&lt;=tblLoan34[[#This Row],[BEGINNING BALANCE]],tblLoan34[[#This Row],[SCHEDULED PAYMENT]]+tblLoan34[[#This Row],[EXTRA PAYMENT]],tblLoan34[[#This Row],[BEGINNING BALANCE]]),"")</f>
        <v/>
      </c>
      <c r="G64" s="101" t="str">
        <f>IF(tblLoan34[[#This Row],[PMT NO]]&lt;&gt;"",tblLoan34[[#This Row],[TOTAL PAYMENT]]-tblLoan34[[#This Row],[INTEREST]],"")</f>
        <v/>
      </c>
      <c r="H64" s="101" t="str">
        <f>IF(tblLoan34[[#This Row],[PMT NO]]&lt;&gt;"",tblLoan34[[#This Row],[BEGINNING BALANCE]]*(InterestRate/PaymentsPerYear),"")</f>
        <v/>
      </c>
      <c r="I64" s="101" t="str">
        <f>IF(tblLoan34[[#This Row],[PMT NO]]&lt;&gt;"",IF(tblLoan34[[#This Row],[SCHEDULED PAYMENT]]+tblLoan34[[#This Row],[EXTRA PAYMENT]]&lt;=tblLoan34[[#This Row],[BEGINNING BALANCE]],tblLoan34[[#This Row],[BEGINNING BALANCE]]-tblLoan34[[#This Row],[PRINCIPAL]],0),"")</f>
        <v/>
      </c>
      <c r="J64" s="101" t="str">
        <f>IF(tblLoan34[[#This Row],[PMT NO]]&lt;&gt;"",SUM(INDEX(tblLoan34[INTEREST],1,1):tblLoan34[[#This Row],[INTEREST]]),"")</f>
        <v/>
      </c>
    </row>
    <row r="65" spans="1:10" x14ac:dyDescent="0.2">
      <c r="A65" s="97" t="str">
        <f>IF(LoanIsGood,IF(ROW()-ROW(tblLoan34[[#Headers],[PMT NO]])&gt;ScheduledNumberOfPayments,"",ROW()-ROW(tblLoan34[[#Headers],[PMT NO]])),"")</f>
        <v/>
      </c>
      <c r="B65" s="98" t="str">
        <f>IF(tblLoan34[[#This Row],[PMT NO]]&lt;&gt;"",EOMONTH(LoanStartDate,ROW(tblLoan34[[#This Row],[PMT NO]])-ROW(tblLoan34[[#Headers],[PMT NO]])-2)+DAY(LoanStartDate),"")</f>
        <v/>
      </c>
      <c r="C65" s="101" t="str">
        <f>IF(tblLoan34[[#This Row],[PMT NO]]&lt;&gt;"",IF(ROW()-ROW(tblLoan34[[#Headers],[BEGINNING BALANCE]])=1,LoanAmount,INDEX(tblLoan34[ENDING BALANCE],ROW()-ROW(tblLoan34[[#Headers],[BEGINNING BALANCE]])-1)),"")</f>
        <v/>
      </c>
      <c r="D65" s="101" t="str">
        <f>IF(tblLoan34[[#This Row],[PMT NO]]&lt;&gt;"",ScheduledPayment,"")</f>
        <v/>
      </c>
      <c r="E6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65" s="101" t="str">
        <f>IF(tblLoan34[[#This Row],[PMT NO]]&lt;&gt;"",IF(tblLoan34[[#This Row],[SCHEDULED PAYMENT]]+tblLoan34[[#This Row],[EXTRA PAYMENT]]&lt;=tblLoan34[[#This Row],[BEGINNING BALANCE]],tblLoan34[[#This Row],[SCHEDULED PAYMENT]]+tblLoan34[[#This Row],[EXTRA PAYMENT]],tblLoan34[[#This Row],[BEGINNING BALANCE]]),"")</f>
        <v/>
      </c>
      <c r="G65" s="101" t="str">
        <f>IF(tblLoan34[[#This Row],[PMT NO]]&lt;&gt;"",tblLoan34[[#This Row],[TOTAL PAYMENT]]-tblLoan34[[#This Row],[INTEREST]],"")</f>
        <v/>
      </c>
      <c r="H65" s="101" t="str">
        <f>IF(tblLoan34[[#This Row],[PMT NO]]&lt;&gt;"",tblLoan34[[#This Row],[BEGINNING BALANCE]]*(InterestRate/PaymentsPerYear),"")</f>
        <v/>
      </c>
      <c r="I65" s="101" t="str">
        <f>IF(tblLoan34[[#This Row],[PMT NO]]&lt;&gt;"",IF(tblLoan34[[#This Row],[SCHEDULED PAYMENT]]+tblLoan34[[#This Row],[EXTRA PAYMENT]]&lt;=tblLoan34[[#This Row],[BEGINNING BALANCE]],tblLoan34[[#This Row],[BEGINNING BALANCE]]-tblLoan34[[#This Row],[PRINCIPAL]],0),"")</f>
        <v/>
      </c>
      <c r="J65" s="101" t="str">
        <f>IF(tblLoan34[[#This Row],[PMT NO]]&lt;&gt;"",SUM(INDEX(tblLoan34[INTEREST],1,1):tblLoan34[[#This Row],[INTEREST]]),"")</f>
        <v/>
      </c>
    </row>
    <row r="66" spans="1:10" x14ac:dyDescent="0.2">
      <c r="A66" s="97" t="str">
        <f>IF(LoanIsGood,IF(ROW()-ROW(tblLoan34[[#Headers],[PMT NO]])&gt;ScheduledNumberOfPayments,"",ROW()-ROW(tblLoan34[[#Headers],[PMT NO]])),"")</f>
        <v/>
      </c>
      <c r="B66" s="98" t="str">
        <f>IF(tblLoan34[[#This Row],[PMT NO]]&lt;&gt;"",EOMONTH(LoanStartDate,ROW(tblLoan34[[#This Row],[PMT NO]])-ROW(tblLoan34[[#Headers],[PMT NO]])-2)+DAY(LoanStartDate),"")</f>
        <v/>
      </c>
      <c r="C66" s="101" t="str">
        <f>IF(tblLoan34[[#This Row],[PMT NO]]&lt;&gt;"",IF(ROW()-ROW(tblLoan34[[#Headers],[BEGINNING BALANCE]])=1,LoanAmount,INDEX(tblLoan34[ENDING BALANCE],ROW()-ROW(tblLoan34[[#Headers],[BEGINNING BALANCE]])-1)),"")</f>
        <v/>
      </c>
      <c r="D66" s="101" t="str">
        <f>IF(tblLoan34[[#This Row],[PMT NO]]&lt;&gt;"",ScheduledPayment,"")</f>
        <v/>
      </c>
      <c r="E6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66" s="101" t="str">
        <f>IF(tblLoan34[[#This Row],[PMT NO]]&lt;&gt;"",IF(tblLoan34[[#This Row],[SCHEDULED PAYMENT]]+tblLoan34[[#This Row],[EXTRA PAYMENT]]&lt;=tblLoan34[[#This Row],[BEGINNING BALANCE]],tblLoan34[[#This Row],[SCHEDULED PAYMENT]]+tblLoan34[[#This Row],[EXTRA PAYMENT]],tblLoan34[[#This Row],[BEGINNING BALANCE]]),"")</f>
        <v/>
      </c>
      <c r="G66" s="101" t="str">
        <f>IF(tblLoan34[[#This Row],[PMT NO]]&lt;&gt;"",tblLoan34[[#This Row],[TOTAL PAYMENT]]-tblLoan34[[#This Row],[INTEREST]],"")</f>
        <v/>
      </c>
      <c r="H66" s="101" t="str">
        <f>IF(tblLoan34[[#This Row],[PMT NO]]&lt;&gt;"",tblLoan34[[#This Row],[BEGINNING BALANCE]]*(InterestRate/PaymentsPerYear),"")</f>
        <v/>
      </c>
      <c r="I66" s="101" t="str">
        <f>IF(tblLoan34[[#This Row],[PMT NO]]&lt;&gt;"",IF(tblLoan34[[#This Row],[SCHEDULED PAYMENT]]+tblLoan34[[#This Row],[EXTRA PAYMENT]]&lt;=tblLoan34[[#This Row],[BEGINNING BALANCE]],tblLoan34[[#This Row],[BEGINNING BALANCE]]-tblLoan34[[#This Row],[PRINCIPAL]],0),"")</f>
        <v/>
      </c>
      <c r="J66" s="101" t="str">
        <f>IF(tblLoan34[[#This Row],[PMT NO]]&lt;&gt;"",SUM(INDEX(tblLoan34[INTEREST],1,1):tblLoan34[[#This Row],[INTEREST]]),"")</f>
        <v/>
      </c>
    </row>
    <row r="67" spans="1:10" x14ac:dyDescent="0.2">
      <c r="A67" s="97" t="str">
        <f>IF(LoanIsGood,IF(ROW()-ROW(tblLoan34[[#Headers],[PMT NO]])&gt;ScheduledNumberOfPayments,"",ROW()-ROW(tblLoan34[[#Headers],[PMT NO]])),"")</f>
        <v/>
      </c>
      <c r="B67" s="98" t="str">
        <f>IF(tblLoan34[[#This Row],[PMT NO]]&lt;&gt;"",EOMONTH(LoanStartDate,ROW(tblLoan34[[#This Row],[PMT NO]])-ROW(tblLoan34[[#Headers],[PMT NO]])-2)+DAY(LoanStartDate),"")</f>
        <v/>
      </c>
      <c r="C67" s="101" t="str">
        <f>IF(tblLoan34[[#This Row],[PMT NO]]&lt;&gt;"",IF(ROW()-ROW(tblLoan34[[#Headers],[BEGINNING BALANCE]])=1,LoanAmount,INDEX(tblLoan34[ENDING BALANCE],ROW()-ROW(tblLoan34[[#Headers],[BEGINNING BALANCE]])-1)),"")</f>
        <v/>
      </c>
      <c r="D67" s="101" t="str">
        <f>IF(tblLoan34[[#This Row],[PMT NO]]&lt;&gt;"",ScheduledPayment,"")</f>
        <v/>
      </c>
      <c r="E6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67" s="101" t="str">
        <f>IF(tblLoan34[[#This Row],[PMT NO]]&lt;&gt;"",IF(tblLoan34[[#This Row],[SCHEDULED PAYMENT]]+tblLoan34[[#This Row],[EXTRA PAYMENT]]&lt;=tblLoan34[[#This Row],[BEGINNING BALANCE]],tblLoan34[[#This Row],[SCHEDULED PAYMENT]]+tblLoan34[[#This Row],[EXTRA PAYMENT]],tblLoan34[[#This Row],[BEGINNING BALANCE]]),"")</f>
        <v/>
      </c>
      <c r="G67" s="101" t="str">
        <f>IF(tblLoan34[[#This Row],[PMT NO]]&lt;&gt;"",tblLoan34[[#This Row],[TOTAL PAYMENT]]-tblLoan34[[#This Row],[INTEREST]],"")</f>
        <v/>
      </c>
      <c r="H67" s="101" t="str">
        <f>IF(tblLoan34[[#This Row],[PMT NO]]&lt;&gt;"",tblLoan34[[#This Row],[BEGINNING BALANCE]]*(InterestRate/PaymentsPerYear),"")</f>
        <v/>
      </c>
      <c r="I67" s="101" t="str">
        <f>IF(tblLoan34[[#This Row],[PMT NO]]&lt;&gt;"",IF(tblLoan34[[#This Row],[SCHEDULED PAYMENT]]+tblLoan34[[#This Row],[EXTRA PAYMENT]]&lt;=tblLoan34[[#This Row],[BEGINNING BALANCE]],tblLoan34[[#This Row],[BEGINNING BALANCE]]-tblLoan34[[#This Row],[PRINCIPAL]],0),"")</f>
        <v/>
      </c>
      <c r="J67" s="101" t="str">
        <f>IF(tblLoan34[[#This Row],[PMT NO]]&lt;&gt;"",SUM(INDEX(tblLoan34[INTEREST],1,1):tblLoan34[[#This Row],[INTEREST]]),"")</f>
        <v/>
      </c>
    </row>
    <row r="68" spans="1:10" x14ac:dyDescent="0.2">
      <c r="A68" s="97" t="str">
        <f>IF(LoanIsGood,IF(ROW()-ROW(tblLoan34[[#Headers],[PMT NO]])&gt;ScheduledNumberOfPayments,"",ROW()-ROW(tblLoan34[[#Headers],[PMT NO]])),"")</f>
        <v/>
      </c>
      <c r="B68" s="98" t="str">
        <f>IF(tblLoan34[[#This Row],[PMT NO]]&lt;&gt;"",EOMONTH(LoanStartDate,ROW(tblLoan34[[#This Row],[PMT NO]])-ROW(tblLoan34[[#Headers],[PMT NO]])-2)+DAY(LoanStartDate),"")</f>
        <v/>
      </c>
      <c r="C68" s="101" t="str">
        <f>IF(tblLoan34[[#This Row],[PMT NO]]&lt;&gt;"",IF(ROW()-ROW(tblLoan34[[#Headers],[BEGINNING BALANCE]])=1,LoanAmount,INDEX(tblLoan34[ENDING BALANCE],ROW()-ROW(tblLoan34[[#Headers],[BEGINNING BALANCE]])-1)),"")</f>
        <v/>
      </c>
      <c r="D68" s="101" t="str">
        <f>IF(tblLoan34[[#This Row],[PMT NO]]&lt;&gt;"",ScheduledPayment,"")</f>
        <v/>
      </c>
      <c r="E6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68" s="101" t="str">
        <f>IF(tblLoan34[[#This Row],[PMT NO]]&lt;&gt;"",IF(tblLoan34[[#This Row],[SCHEDULED PAYMENT]]+tblLoan34[[#This Row],[EXTRA PAYMENT]]&lt;=tblLoan34[[#This Row],[BEGINNING BALANCE]],tblLoan34[[#This Row],[SCHEDULED PAYMENT]]+tblLoan34[[#This Row],[EXTRA PAYMENT]],tblLoan34[[#This Row],[BEGINNING BALANCE]]),"")</f>
        <v/>
      </c>
      <c r="G68" s="101" t="str">
        <f>IF(tblLoan34[[#This Row],[PMT NO]]&lt;&gt;"",tblLoan34[[#This Row],[TOTAL PAYMENT]]-tblLoan34[[#This Row],[INTEREST]],"")</f>
        <v/>
      </c>
      <c r="H68" s="101" t="str">
        <f>IF(tblLoan34[[#This Row],[PMT NO]]&lt;&gt;"",tblLoan34[[#This Row],[BEGINNING BALANCE]]*(InterestRate/PaymentsPerYear),"")</f>
        <v/>
      </c>
      <c r="I68" s="101" t="str">
        <f>IF(tblLoan34[[#This Row],[PMT NO]]&lt;&gt;"",IF(tblLoan34[[#This Row],[SCHEDULED PAYMENT]]+tblLoan34[[#This Row],[EXTRA PAYMENT]]&lt;=tblLoan34[[#This Row],[BEGINNING BALANCE]],tblLoan34[[#This Row],[BEGINNING BALANCE]]-tblLoan34[[#This Row],[PRINCIPAL]],0),"")</f>
        <v/>
      </c>
      <c r="J68" s="101" t="str">
        <f>IF(tblLoan34[[#This Row],[PMT NO]]&lt;&gt;"",SUM(INDEX(tblLoan34[INTEREST],1,1):tblLoan34[[#This Row],[INTEREST]]),"")</f>
        <v/>
      </c>
    </row>
    <row r="69" spans="1:10" x14ac:dyDescent="0.2">
      <c r="A69" s="97" t="str">
        <f>IF(LoanIsGood,IF(ROW()-ROW(tblLoan34[[#Headers],[PMT NO]])&gt;ScheduledNumberOfPayments,"",ROW()-ROW(tblLoan34[[#Headers],[PMT NO]])),"")</f>
        <v/>
      </c>
      <c r="B69" s="98" t="str">
        <f>IF(tblLoan34[[#This Row],[PMT NO]]&lt;&gt;"",EOMONTH(LoanStartDate,ROW(tblLoan34[[#This Row],[PMT NO]])-ROW(tblLoan34[[#Headers],[PMT NO]])-2)+DAY(LoanStartDate),"")</f>
        <v/>
      </c>
      <c r="C69" s="101" t="str">
        <f>IF(tblLoan34[[#This Row],[PMT NO]]&lt;&gt;"",IF(ROW()-ROW(tblLoan34[[#Headers],[BEGINNING BALANCE]])=1,LoanAmount,INDEX(tblLoan34[ENDING BALANCE],ROW()-ROW(tblLoan34[[#Headers],[BEGINNING BALANCE]])-1)),"")</f>
        <v/>
      </c>
      <c r="D69" s="101" t="str">
        <f>IF(tblLoan34[[#This Row],[PMT NO]]&lt;&gt;"",ScheduledPayment,"")</f>
        <v/>
      </c>
      <c r="E6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69" s="101" t="str">
        <f>IF(tblLoan34[[#This Row],[PMT NO]]&lt;&gt;"",IF(tblLoan34[[#This Row],[SCHEDULED PAYMENT]]+tblLoan34[[#This Row],[EXTRA PAYMENT]]&lt;=tblLoan34[[#This Row],[BEGINNING BALANCE]],tblLoan34[[#This Row],[SCHEDULED PAYMENT]]+tblLoan34[[#This Row],[EXTRA PAYMENT]],tblLoan34[[#This Row],[BEGINNING BALANCE]]),"")</f>
        <v/>
      </c>
      <c r="G69" s="101" t="str">
        <f>IF(tblLoan34[[#This Row],[PMT NO]]&lt;&gt;"",tblLoan34[[#This Row],[TOTAL PAYMENT]]-tblLoan34[[#This Row],[INTEREST]],"")</f>
        <v/>
      </c>
      <c r="H69" s="101" t="str">
        <f>IF(tblLoan34[[#This Row],[PMT NO]]&lt;&gt;"",tblLoan34[[#This Row],[BEGINNING BALANCE]]*(InterestRate/PaymentsPerYear),"")</f>
        <v/>
      </c>
      <c r="I69" s="101" t="str">
        <f>IF(tblLoan34[[#This Row],[PMT NO]]&lt;&gt;"",IF(tblLoan34[[#This Row],[SCHEDULED PAYMENT]]+tblLoan34[[#This Row],[EXTRA PAYMENT]]&lt;=tblLoan34[[#This Row],[BEGINNING BALANCE]],tblLoan34[[#This Row],[BEGINNING BALANCE]]-tblLoan34[[#This Row],[PRINCIPAL]],0),"")</f>
        <v/>
      </c>
      <c r="J69" s="101" t="str">
        <f>IF(tblLoan34[[#This Row],[PMT NO]]&lt;&gt;"",SUM(INDEX(tblLoan34[INTEREST],1,1):tblLoan34[[#This Row],[INTEREST]]),"")</f>
        <v/>
      </c>
    </row>
    <row r="70" spans="1:10" x14ac:dyDescent="0.2">
      <c r="A70" s="97" t="str">
        <f>IF(LoanIsGood,IF(ROW()-ROW(tblLoan34[[#Headers],[PMT NO]])&gt;ScheduledNumberOfPayments,"",ROW()-ROW(tblLoan34[[#Headers],[PMT NO]])),"")</f>
        <v/>
      </c>
      <c r="B70" s="98" t="str">
        <f>IF(tblLoan34[[#This Row],[PMT NO]]&lt;&gt;"",EOMONTH(LoanStartDate,ROW(tblLoan34[[#This Row],[PMT NO]])-ROW(tblLoan34[[#Headers],[PMT NO]])-2)+DAY(LoanStartDate),"")</f>
        <v/>
      </c>
      <c r="C70" s="101" t="str">
        <f>IF(tblLoan34[[#This Row],[PMT NO]]&lt;&gt;"",IF(ROW()-ROW(tblLoan34[[#Headers],[BEGINNING BALANCE]])=1,LoanAmount,INDEX(tblLoan34[ENDING BALANCE],ROW()-ROW(tblLoan34[[#Headers],[BEGINNING BALANCE]])-1)),"")</f>
        <v/>
      </c>
      <c r="D70" s="101" t="str">
        <f>IF(tblLoan34[[#This Row],[PMT NO]]&lt;&gt;"",ScheduledPayment,"")</f>
        <v/>
      </c>
      <c r="E7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70" s="101" t="str">
        <f>IF(tblLoan34[[#This Row],[PMT NO]]&lt;&gt;"",IF(tblLoan34[[#This Row],[SCHEDULED PAYMENT]]+tblLoan34[[#This Row],[EXTRA PAYMENT]]&lt;=tblLoan34[[#This Row],[BEGINNING BALANCE]],tblLoan34[[#This Row],[SCHEDULED PAYMENT]]+tblLoan34[[#This Row],[EXTRA PAYMENT]],tblLoan34[[#This Row],[BEGINNING BALANCE]]),"")</f>
        <v/>
      </c>
      <c r="G70" s="101" t="str">
        <f>IF(tblLoan34[[#This Row],[PMT NO]]&lt;&gt;"",tblLoan34[[#This Row],[TOTAL PAYMENT]]-tblLoan34[[#This Row],[INTEREST]],"")</f>
        <v/>
      </c>
      <c r="H70" s="101" t="str">
        <f>IF(tblLoan34[[#This Row],[PMT NO]]&lt;&gt;"",tblLoan34[[#This Row],[BEGINNING BALANCE]]*(InterestRate/PaymentsPerYear),"")</f>
        <v/>
      </c>
      <c r="I70" s="101" t="str">
        <f>IF(tblLoan34[[#This Row],[PMT NO]]&lt;&gt;"",IF(tblLoan34[[#This Row],[SCHEDULED PAYMENT]]+tblLoan34[[#This Row],[EXTRA PAYMENT]]&lt;=tblLoan34[[#This Row],[BEGINNING BALANCE]],tblLoan34[[#This Row],[BEGINNING BALANCE]]-tblLoan34[[#This Row],[PRINCIPAL]],0),"")</f>
        <v/>
      </c>
      <c r="J70" s="101" t="str">
        <f>IF(tblLoan34[[#This Row],[PMT NO]]&lt;&gt;"",SUM(INDEX(tblLoan34[INTEREST],1,1):tblLoan34[[#This Row],[INTEREST]]),"")</f>
        <v/>
      </c>
    </row>
    <row r="71" spans="1:10" x14ac:dyDescent="0.2">
      <c r="A71" s="97" t="str">
        <f>IF(LoanIsGood,IF(ROW()-ROW(tblLoan34[[#Headers],[PMT NO]])&gt;ScheduledNumberOfPayments,"",ROW()-ROW(tblLoan34[[#Headers],[PMT NO]])),"")</f>
        <v/>
      </c>
      <c r="B71" s="98" t="str">
        <f>IF(tblLoan34[[#This Row],[PMT NO]]&lt;&gt;"",EOMONTH(LoanStartDate,ROW(tblLoan34[[#This Row],[PMT NO]])-ROW(tblLoan34[[#Headers],[PMT NO]])-2)+DAY(LoanStartDate),"")</f>
        <v/>
      </c>
      <c r="C71" s="101" t="str">
        <f>IF(tblLoan34[[#This Row],[PMT NO]]&lt;&gt;"",IF(ROW()-ROW(tblLoan34[[#Headers],[BEGINNING BALANCE]])=1,LoanAmount,INDEX(tblLoan34[ENDING BALANCE],ROW()-ROW(tblLoan34[[#Headers],[BEGINNING BALANCE]])-1)),"")</f>
        <v/>
      </c>
      <c r="D71" s="101" t="str">
        <f>IF(tblLoan34[[#This Row],[PMT NO]]&lt;&gt;"",ScheduledPayment,"")</f>
        <v/>
      </c>
      <c r="E7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71" s="101" t="str">
        <f>IF(tblLoan34[[#This Row],[PMT NO]]&lt;&gt;"",IF(tblLoan34[[#This Row],[SCHEDULED PAYMENT]]+tblLoan34[[#This Row],[EXTRA PAYMENT]]&lt;=tblLoan34[[#This Row],[BEGINNING BALANCE]],tblLoan34[[#This Row],[SCHEDULED PAYMENT]]+tblLoan34[[#This Row],[EXTRA PAYMENT]],tblLoan34[[#This Row],[BEGINNING BALANCE]]),"")</f>
        <v/>
      </c>
      <c r="G71" s="101" t="str">
        <f>IF(tblLoan34[[#This Row],[PMT NO]]&lt;&gt;"",tblLoan34[[#This Row],[TOTAL PAYMENT]]-tblLoan34[[#This Row],[INTEREST]],"")</f>
        <v/>
      </c>
      <c r="H71" s="101" t="str">
        <f>IF(tblLoan34[[#This Row],[PMT NO]]&lt;&gt;"",tblLoan34[[#This Row],[BEGINNING BALANCE]]*(InterestRate/PaymentsPerYear),"")</f>
        <v/>
      </c>
      <c r="I71" s="101" t="str">
        <f>IF(tblLoan34[[#This Row],[PMT NO]]&lt;&gt;"",IF(tblLoan34[[#This Row],[SCHEDULED PAYMENT]]+tblLoan34[[#This Row],[EXTRA PAYMENT]]&lt;=tblLoan34[[#This Row],[BEGINNING BALANCE]],tblLoan34[[#This Row],[BEGINNING BALANCE]]-tblLoan34[[#This Row],[PRINCIPAL]],0),"")</f>
        <v/>
      </c>
      <c r="J71" s="101" t="str">
        <f>IF(tblLoan34[[#This Row],[PMT NO]]&lt;&gt;"",SUM(INDEX(tblLoan34[INTEREST],1,1):tblLoan34[[#This Row],[INTEREST]]),"")</f>
        <v/>
      </c>
    </row>
    <row r="72" spans="1:10" x14ac:dyDescent="0.2">
      <c r="A72" s="97" t="str">
        <f>IF(LoanIsGood,IF(ROW()-ROW(tblLoan34[[#Headers],[PMT NO]])&gt;ScheduledNumberOfPayments,"",ROW()-ROW(tblLoan34[[#Headers],[PMT NO]])),"")</f>
        <v/>
      </c>
      <c r="B72" s="98" t="str">
        <f>IF(tblLoan34[[#This Row],[PMT NO]]&lt;&gt;"",EOMONTH(LoanStartDate,ROW(tblLoan34[[#This Row],[PMT NO]])-ROW(tblLoan34[[#Headers],[PMT NO]])-2)+DAY(LoanStartDate),"")</f>
        <v/>
      </c>
      <c r="C72" s="101" t="str">
        <f>IF(tblLoan34[[#This Row],[PMT NO]]&lt;&gt;"",IF(ROW()-ROW(tblLoan34[[#Headers],[BEGINNING BALANCE]])=1,LoanAmount,INDEX(tblLoan34[ENDING BALANCE],ROW()-ROW(tblLoan34[[#Headers],[BEGINNING BALANCE]])-1)),"")</f>
        <v/>
      </c>
      <c r="D72" s="101" t="str">
        <f>IF(tblLoan34[[#This Row],[PMT NO]]&lt;&gt;"",ScheduledPayment,"")</f>
        <v/>
      </c>
      <c r="E7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72" s="101" t="str">
        <f>IF(tblLoan34[[#This Row],[PMT NO]]&lt;&gt;"",IF(tblLoan34[[#This Row],[SCHEDULED PAYMENT]]+tblLoan34[[#This Row],[EXTRA PAYMENT]]&lt;=tblLoan34[[#This Row],[BEGINNING BALANCE]],tblLoan34[[#This Row],[SCHEDULED PAYMENT]]+tblLoan34[[#This Row],[EXTRA PAYMENT]],tblLoan34[[#This Row],[BEGINNING BALANCE]]),"")</f>
        <v/>
      </c>
      <c r="G72" s="101" t="str">
        <f>IF(tblLoan34[[#This Row],[PMT NO]]&lt;&gt;"",tblLoan34[[#This Row],[TOTAL PAYMENT]]-tblLoan34[[#This Row],[INTEREST]],"")</f>
        <v/>
      </c>
      <c r="H72" s="101" t="str">
        <f>IF(tblLoan34[[#This Row],[PMT NO]]&lt;&gt;"",tblLoan34[[#This Row],[BEGINNING BALANCE]]*(InterestRate/PaymentsPerYear),"")</f>
        <v/>
      </c>
      <c r="I72" s="101" t="str">
        <f>IF(tblLoan34[[#This Row],[PMT NO]]&lt;&gt;"",IF(tblLoan34[[#This Row],[SCHEDULED PAYMENT]]+tblLoan34[[#This Row],[EXTRA PAYMENT]]&lt;=tblLoan34[[#This Row],[BEGINNING BALANCE]],tblLoan34[[#This Row],[BEGINNING BALANCE]]-tblLoan34[[#This Row],[PRINCIPAL]],0),"")</f>
        <v/>
      </c>
      <c r="J72" s="101" t="str">
        <f>IF(tblLoan34[[#This Row],[PMT NO]]&lt;&gt;"",SUM(INDEX(tblLoan34[INTEREST],1,1):tblLoan34[[#This Row],[INTEREST]]),"")</f>
        <v/>
      </c>
    </row>
    <row r="73" spans="1:10" x14ac:dyDescent="0.2">
      <c r="A73" s="97" t="str">
        <f>IF(LoanIsGood,IF(ROW()-ROW(tblLoan34[[#Headers],[PMT NO]])&gt;ScheduledNumberOfPayments,"",ROW()-ROW(tblLoan34[[#Headers],[PMT NO]])),"")</f>
        <v/>
      </c>
      <c r="B73" s="98" t="str">
        <f>IF(tblLoan34[[#This Row],[PMT NO]]&lt;&gt;"",EOMONTH(LoanStartDate,ROW(tblLoan34[[#This Row],[PMT NO]])-ROW(tblLoan34[[#Headers],[PMT NO]])-2)+DAY(LoanStartDate),"")</f>
        <v/>
      </c>
      <c r="C73" s="101" t="str">
        <f>IF(tblLoan34[[#This Row],[PMT NO]]&lt;&gt;"",IF(ROW()-ROW(tblLoan34[[#Headers],[BEGINNING BALANCE]])=1,LoanAmount,INDEX(tblLoan34[ENDING BALANCE],ROW()-ROW(tblLoan34[[#Headers],[BEGINNING BALANCE]])-1)),"")</f>
        <v/>
      </c>
      <c r="D73" s="101" t="str">
        <f>IF(tblLoan34[[#This Row],[PMT NO]]&lt;&gt;"",ScheduledPayment,"")</f>
        <v/>
      </c>
      <c r="E7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73" s="101" t="str">
        <f>IF(tblLoan34[[#This Row],[PMT NO]]&lt;&gt;"",IF(tblLoan34[[#This Row],[SCHEDULED PAYMENT]]+tblLoan34[[#This Row],[EXTRA PAYMENT]]&lt;=tblLoan34[[#This Row],[BEGINNING BALANCE]],tblLoan34[[#This Row],[SCHEDULED PAYMENT]]+tblLoan34[[#This Row],[EXTRA PAYMENT]],tblLoan34[[#This Row],[BEGINNING BALANCE]]),"")</f>
        <v/>
      </c>
      <c r="G73" s="101" t="str">
        <f>IF(tblLoan34[[#This Row],[PMT NO]]&lt;&gt;"",tblLoan34[[#This Row],[TOTAL PAYMENT]]-tblLoan34[[#This Row],[INTEREST]],"")</f>
        <v/>
      </c>
      <c r="H73" s="101" t="str">
        <f>IF(tblLoan34[[#This Row],[PMT NO]]&lt;&gt;"",tblLoan34[[#This Row],[BEGINNING BALANCE]]*(InterestRate/PaymentsPerYear),"")</f>
        <v/>
      </c>
      <c r="I73" s="101" t="str">
        <f>IF(tblLoan34[[#This Row],[PMT NO]]&lt;&gt;"",IF(tblLoan34[[#This Row],[SCHEDULED PAYMENT]]+tblLoan34[[#This Row],[EXTRA PAYMENT]]&lt;=tblLoan34[[#This Row],[BEGINNING BALANCE]],tblLoan34[[#This Row],[BEGINNING BALANCE]]-tblLoan34[[#This Row],[PRINCIPAL]],0),"")</f>
        <v/>
      </c>
      <c r="J73" s="101" t="str">
        <f>IF(tblLoan34[[#This Row],[PMT NO]]&lt;&gt;"",SUM(INDEX(tblLoan34[INTEREST],1,1):tblLoan34[[#This Row],[INTEREST]]),"")</f>
        <v/>
      </c>
    </row>
    <row r="74" spans="1:10" x14ac:dyDescent="0.2">
      <c r="A74" s="97" t="str">
        <f>IF(LoanIsGood,IF(ROW()-ROW(tblLoan34[[#Headers],[PMT NO]])&gt;ScheduledNumberOfPayments,"",ROW()-ROW(tblLoan34[[#Headers],[PMT NO]])),"")</f>
        <v/>
      </c>
      <c r="B74" s="98" t="str">
        <f>IF(tblLoan34[[#This Row],[PMT NO]]&lt;&gt;"",EOMONTH(LoanStartDate,ROW(tblLoan34[[#This Row],[PMT NO]])-ROW(tblLoan34[[#Headers],[PMT NO]])-2)+DAY(LoanStartDate),"")</f>
        <v/>
      </c>
      <c r="C74" s="101" t="str">
        <f>IF(tblLoan34[[#This Row],[PMT NO]]&lt;&gt;"",IF(ROW()-ROW(tblLoan34[[#Headers],[BEGINNING BALANCE]])=1,LoanAmount,INDEX(tblLoan34[ENDING BALANCE],ROW()-ROW(tblLoan34[[#Headers],[BEGINNING BALANCE]])-1)),"")</f>
        <v/>
      </c>
      <c r="D74" s="101" t="str">
        <f>IF(tblLoan34[[#This Row],[PMT NO]]&lt;&gt;"",ScheduledPayment,"")</f>
        <v/>
      </c>
      <c r="E7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74" s="101" t="str">
        <f>IF(tblLoan34[[#This Row],[PMT NO]]&lt;&gt;"",IF(tblLoan34[[#This Row],[SCHEDULED PAYMENT]]+tblLoan34[[#This Row],[EXTRA PAYMENT]]&lt;=tblLoan34[[#This Row],[BEGINNING BALANCE]],tblLoan34[[#This Row],[SCHEDULED PAYMENT]]+tblLoan34[[#This Row],[EXTRA PAYMENT]],tblLoan34[[#This Row],[BEGINNING BALANCE]]),"")</f>
        <v/>
      </c>
      <c r="G74" s="101" t="str">
        <f>IF(tblLoan34[[#This Row],[PMT NO]]&lt;&gt;"",tblLoan34[[#This Row],[TOTAL PAYMENT]]-tblLoan34[[#This Row],[INTEREST]],"")</f>
        <v/>
      </c>
      <c r="H74" s="101" t="str">
        <f>IF(tblLoan34[[#This Row],[PMT NO]]&lt;&gt;"",tblLoan34[[#This Row],[BEGINNING BALANCE]]*(InterestRate/PaymentsPerYear),"")</f>
        <v/>
      </c>
      <c r="I74" s="101" t="str">
        <f>IF(tblLoan34[[#This Row],[PMT NO]]&lt;&gt;"",IF(tblLoan34[[#This Row],[SCHEDULED PAYMENT]]+tblLoan34[[#This Row],[EXTRA PAYMENT]]&lt;=tblLoan34[[#This Row],[BEGINNING BALANCE]],tblLoan34[[#This Row],[BEGINNING BALANCE]]-tblLoan34[[#This Row],[PRINCIPAL]],0),"")</f>
        <v/>
      </c>
      <c r="J74" s="101" t="str">
        <f>IF(tblLoan34[[#This Row],[PMT NO]]&lt;&gt;"",SUM(INDEX(tblLoan34[INTEREST],1,1):tblLoan34[[#This Row],[INTEREST]]),"")</f>
        <v/>
      </c>
    </row>
    <row r="75" spans="1:10" x14ac:dyDescent="0.2">
      <c r="A75" s="97" t="str">
        <f>IF(LoanIsGood,IF(ROW()-ROW(tblLoan34[[#Headers],[PMT NO]])&gt;ScheduledNumberOfPayments,"",ROW()-ROW(tblLoan34[[#Headers],[PMT NO]])),"")</f>
        <v/>
      </c>
      <c r="B75" s="98" t="str">
        <f>IF(tblLoan34[[#This Row],[PMT NO]]&lt;&gt;"",EOMONTH(LoanStartDate,ROW(tblLoan34[[#This Row],[PMT NO]])-ROW(tblLoan34[[#Headers],[PMT NO]])-2)+DAY(LoanStartDate),"")</f>
        <v/>
      </c>
      <c r="C75" s="101" t="str">
        <f>IF(tblLoan34[[#This Row],[PMT NO]]&lt;&gt;"",IF(ROW()-ROW(tblLoan34[[#Headers],[BEGINNING BALANCE]])=1,LoanAmount,INDEX(tblLoan34[ENDING BALANCE],ROW()-ROW(tblLoan34[[#Headers],[BEGINNING BALANCE]])-1)),"")</f>
        <v/>
      </c>
      <c r="D75" s="101" t="str">
        <f>IF(tblLoan34[[#This Row],[PMT NO]]&lt;&gt;"",ScheduledPayment,"")</f>
        <v/>
      </c>
      <c r="E7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75" s="101" t="str">
        <f>IF(tblLoan34[[#This Row],[PMT NO]]&lt;&gt;"",IF(tblLoan34[[#This Row],[SCHEDULED PAYMENT]]+tblLoan34[[#This Row],[EXTRA PAYMENT]]&lt;=tblLoan34[[#This Row],[BEGINNING BALANCE]],tblLoan34[[#This Row],[SCHEDULED PAYMENT]]+tblLoan34[[#This Row],[EXTRA PAYMENT]],tblLoan34[[#This Row],[BEGINNING BALANCE]]),"")</f>
        <v/>
      </c>
      <c r="G75" s="101" t="str">
        <f>IF(tblLoan34[[#This Row],[PMT NO]]&lt;&gt;"",tblLoan34[[#This Row],[TOTAL PAYMENT]]-tblLoan34[[#This Row],[INTEREST]],"")</f>
        <v/>
      </c>
      <c r="H75" s="101" t="str">
        <f>IF(tblLoan34[[#This Row],[PMT NO]]&lt;&gt;"",tblLoan34[[#This Row],[BEGINNING BALANCE]]*(InterestRate/PaymentsPerYear),"")</f>
        <v/>
      </c>
      <c r="I75" s="101" t="str">
        <f>IF(tblLoan34[[#This Row],[PMT NO]]&lt;&gt;"",IF(tblLoan34[[#This Row],[SCHEDULED PAYMENT]]+tblLoan34[[#This Row],[EXTRA PAYMENT]]&lt;=tblLoan34[[#This Row],[BEGINNING BALANCE]],tblLoan34[[#This Row],[BEGINNING BALANCE]]-tblLoan34[[#This Row],[PRINCIPAL]],0),"")</f>
        <v/>
      </c>
      <c r="J75" s="101" t="str">
        <f>IF(tblLoan34[[#This Row],[PMT NO]]&lt;&gt;"",SUM(INDEX(tblLoan34[INTEREST],1,1):tblLoan34[[#This Row],[INTEREST]]),"")</f>
        <v/>
      </c>
    </row>
    <row r="76" spans="1:10" x14ac:dyDescent="0.2">
      <c r="A76" s="97" t="str">
        <f>IF(LoanIsGood,IF(ROW()-ROW(tblLoan34[[#Headers],[PMT NO]])&gt;ScheduledNumberOfPayments,"",ROW()-ROW(tblLoan34[[#Headers],[PMT NO]])),"")</f>
        <v/>
      </c>
      <c r="B76" s="98" t="str">
        <f>IF(tblLoan34[[#This Row],[PMT NO]]&lt;&gt;"",EOMONTH(LoanStartDate,ROW(tblLoan34[[#This Row],[PMT NO]])-ROW(tblLoan34[[#Headers],[PMT NO]])-2)+DAY(LoanStartDate),"")</f>
        <v/>
      </c>
      <c r="C76" s="101" t="str">
        <f>IF(tblLoan34[[#This Row],[PMT NO]]&lt;&gt;"",IF(ROW()-ROW(tblLoan34[[#Headers],[BEGINNING BALANCE]])=1,LoanAmount,INDEX(tblLoan34[ENDING BALANCE],ROW()-ROW(tblLoan34[[#Headers],[BEGINNING BALANCE]])-1)),"")</f>
        <v/>
      </c>
      <c r="D76" s="101" t="str">
        <f>IF(tblLoan34[[#This Row],[PMT NO]]&lt;&gt;"",ScheduledPayment,"")</f>
        <v/>
      </c>
      <c r="E7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76" s="101" t="str">
        <f>IF(tblLoan34[[#This Row],[PMT NO]]&lt;&gt;"",IF(tblLoan34[[#This Row],[SCHEDULED PAYMENT]]+tblLoan34[[#This Row],[EXTRA PAYMENT]]&lt;=tblLoan34[[#This Row],[BEGINNING BALANCE]],tblLoan34[[#This Row],[SCHEDULED PAYMENT]]+tblLoan34[[#This Row],[EXTRA PAYMENT]],tblLoan34[[#This Row],[BEGINNING BALANCE]]),"")</f>
        <v/>
      </c>
      <c r="G76" s="101" t="str">
        <f>IF(tblLoan34[[#This Row],[PMT NO]]&lt;&gt;"",tblLoan34[[#This Row],[TOTAL PAYMENT]]-tblLoan34[[#This Row],[INTEREST]],"")</f>
        <v/>
      </c>
      <c r="H76" s="101" t="str">
        <f>IF(tblLoan34[[#This Row],[PMT NO]]&lt;&gt;"",tblLoan34[[#This Row],[BEGINNING BALANCE]]*(InterestRate/PaymentsPerYear),"")</f>
        <v/>
      </c>
      <c r="I76" s="101" t="str">
        <f>IF(tblLoan34[[#This Row],[PMT NO]]&lt;&gt;"",IF(tblLoan34[[#This Row],[SCHEDULED PAYMENT]]+tblLoan34[[#This Row],[EXTRA PAYMENT]]&lt;=tblLoan34[[#This Row],[BEGINNING BALANCE]],tblLoan34[[#This Row],[BEGINNING BALANCE]]-tblLoan34[[#This Row],[PRINCIPAL]],0),"")</f>
        <v/>
      </c>
      <c r="J76" s="101" t="str">
        <f>IF(tblLoan34[[#This Row],[PMT NO]]&lt;&gt;"",SUM(INDEX(tblLoan34[INTEREST],1,1):tblLoan34[[#This Row],[INTEREST]]),"")</f>
        <v/>
      </c>
    </row>
    <row r="77" spans="1:10" x14ac:dyDescent="0.2">
      <c r="A77" s="97" t="str">
        <f>IF(LoanIsGood,IF(ROW()-ROW(tblLoan34[[#Headers],[PMT NO]])&gt;ScheduledNumberOfPayments,"",ROW()-ROW(tblLoan34[[#Headers],[PMT NO]])),"")</f>
        <v/>
      </c>
      <c r="B77" s="98" t="str">
        <f>IF(tblLoan34[[#This Row],[PMT NO]]&lt;&gt;"",EOMONTH(LoanStartDate,ROW(tblLoan34[[#This Row],[PMT NO]])-ROW(tblLoan34[[#Headers],[PMT NO]])-2)+DAY(LoanStartDate),"")</f>
        <v/>
      </c>
      <c r="C77" s="101" t="str">
        <f>IF(tblLoan34[[#This Row],[PMT NO]]&lt;&gt;"",IF(ROW()-ROW(tblLoan34[[#Headers],[BEGINNING BALANCE]])=1,LoanAmount,INDEX(tblLoan34[ENDING BALANCE],ROW()-ROW(tblLoan34[[#Headers],[BEGINNING BALANCE]])-1)),"")</f>
        <v/>
      </c>
      <c r="D77" s="101" t="str">
        <f>IF(tblLoan34[[#This Row],[PMT NO]]&lt;&gt;"",ScheduledPayment,"")</f>
        <v/>
      </c>
      <c r="E7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77" s="101" t="str">
        <f>IF(tblLoan34[[#This Row],[PMT NO]]&lt;&gt;"",IF(tblLoan34[[#This Row],[SCHEDULED PAYMENT]]+tblLoan34[[#This Row],[EXTRA PAYMENT]]&lt;=tblLoan34[[#This Row],[BEGINNING BALANCE]],tblLoan34[[#This Row],[SCHEDULED PAYMENT]]+tblLoan34[[#This Row],[EXTRA PAYMENT]],tblLoan34[[#This Row],[BEGINNING BALANCE]]),"")</f>
        <v/>
      </c>
      <c r="G77" s="101" t="str">
        <f>IF(tblLoan34[[#This Row],[PMT NO]]&lt;&gt;"",tblLoan34[[#This Row],[TOTAL PAYMENT]]-tblLoan34[[#This Row],[INTEREST]],"")</f>
        <v/>
      </c>
      <c r="H77" s="101" t="str">
        <f>IF(tblLoan34[[#This Row],[PMT NO]]&lt;&gt;"",tblLoan34[[#This Row],[BEGINNING BALANCE]]*(InterestRate/PaymentsPerYear),"")</f>
        <v/>
      </c>
      <c r="I77" s="101" t="str">
        <f>IF(tblLoan34[[#This Row],[PMT NO]]&lt;&gt;"",IF(tblLoan34[[#This Row],[SCHEDULED PAYMENT]]+tblLoan34[[#This Row],[EXTRA PAYMENT]]&lt;=tblLoan34[[#This Row],[BEGINNING BALANCE]],tblLoan34[[#This Row],[BEGINNING BALANCE]]-tblLoan34[[#This Row],[PRINCIPAL]],0),"")</f>
        <v/>
      </c>
      <c r="J77" s="101" t="str">
        <f>IF(tblLoan34[[#This Row],[PMT NO]]&lt;&gt;"",SUM(INDEX(tblLoan34[INTEREST],1,1):tblLoan34[[#This Row],[INTEREST]]),"")</f>
        <v/>
      </c>
    </row>
    <row r="78" spans="1:10" x14ac:dyDescent="0.2">
      <c r="A78" s="97" t="str">
        <f>IF(LoanIsGood,IF(ROW()-ROW(tblLoan34[[#Headers],[PMT NO]])&gt;ScheduledNumberOfPayments,"",ROW()-ROW(tblLoan34[[#Headers],[PMT NO]])),"")</f>
        <v/>
      </c>
      <c r="B78" s="98" t="str">
        <f>IF(tblLoan34[[#This Row],[PMT NO]]&lt;&gt;"",EOMONTH(LoanStartDate,ROW(tblLoan34[[#This Row],[PMT NO]])-ROW(tblLoan34[[#Headers],[PMT NO]])-2)+DAY(LoanStartDate),"")</f>
        <v/>
      </c>
      <c r="C78" s="101" t="str">
        <f>IF(tblLoan34[[#This Row],[PMT NO]]&lt;&gt;"",IF(ROW()-ROW(tblLoan34[[#Headers],[BEGINNING BALANCE]])=1,LoanAmount,INDEX(tblLoan34[ENDING BALANCE],ROW()-ROW(tblLoan34[[#Headers],[BEGINNING BALANCE]])-1)),"")</f>
        <v/>
      </c>
      <c r="D78" s="101" t="str">
        <f>IF(tblLoan34[[#This Row],[PMT NO]]&lt;&gt;"",ScheduledPayment,"")</f>
        <v/>
      </c>
      <c r="E7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78" s="101" t="str">
        <f>IF(tblLoan34[[#This Row],[PMT NO]]&lt;&gt;"",IF(tblLoan34[[#This Row],[SCHEDULED PAYMENT]]+tblLoan34[[#This Row],[EXTRA PAYMENT]]&lt;=tblLoan34[[#This Row],[BEGINNING BALANCE]],tblLoan34[[#This Row],[SCHEDULED PAYMENT]]+tblLoan34[[#This Row],[EXTRA PAYMENT]],tblLoan34[[#This Row],[BEGINNING BALANCE]]),"")</f>
        <v/>
      </c>
      <c r="G78" s="101" t="str">
        <f>IF(tblLoan34[[#This Row],[PMT NO]]&lt;&gt;"",tblLoan34[[#This Row],[TOTAL PAYMENT]]-tblLoan34[[#This Row],[INTEREST]],"")</f>
        <v/>
      </c>
      <c r="H78" s="101" t="str">
        <f>IF(tblLoan34[[#This Row],[PMT NO]]&lt;&gt;"",tblLoan34[[#This Row],[BEGINNING BALANCE]]*(InterestRate/PaymentsPerYear),"")</f>
        <v/>
      </c>
      <c r="I78" s="101" t="str">
        <f>IF(tblLoan34[[#This Row],[PMT NO]]&lt;&gt;"",IF(tblLoan34[[#This Row],[SCHEDULED PAYMENT]]+tblLoan34[[#This Row],[EXTRA PAYMENT]]&lt;=tblLoan34[[#This Row],[BEGINNING BALANCE]],tblLoan34[[#This Row],[BEGINNING BALANCE]]-tblLoan34[[#This Row],[PRINCIPAL]],0),"")</f>
        <v/>
      </c>
      <c r="J78" s="101" t="str">
        <f>IF(tblLoan34[[#This Row],[PMT NO]]&lt;&gt;"",SUM(INDEX(tblLoan34[INTEREST],1,1):tblLoan34[[#This Row],[INTEREST]]),"")</f>
        <v/>
      </c>
    </row>
    <row r="79" spans="1:10" x14ac:dyDescent="0.2">
      <c r="A79" s="97" t="str">
        <f>IF(LoanIsGood,IF(ROW()-ROW(tblLoan34[[#Headers],[PMT NO]])&gt;ScheduledNumberOfPayments,"",ROW()-ROW(tblLoan34[[#Headers],[PMT NO]])),"")</f>
        <v/>
      </c>
      <c r="B79" s="98" t="str">
        <f>IF(tblLoan34[[#This Row],[PMT NO]]&lt;&gt;"",EOMONTH(LoanStartDate,ROW(tblLoan34[[#This Row],[PMT NO]])-ROW(tblLoan34[[#Headers],[PMT NO]])-2)+DAY(LoanStartDate),"")</f>
        <v/>
      </c>
      <c r="C79" s="101" t="str">
        <f>IF(tblLoan34[[#This Row],[PMT NO]]&lt;&gt;"",IF(ROW()-ROW(tblLoan34[[#Headers],[BEGINNING BALANCE]])=1,LoanAmount,INDEX(tblLoan34[ENDING BALANCE],ROW()-ROW(tblLoan34[[#Headers],[BEGINNING BALANCE]])-1)),"")</f>
        <v/>
      </c>
      <c r="D79" s="101" t="str">
        <f>IF(tblLoan34[[#This Row],[PMT NO]]&lt;&gt;"",ScheduledPayment,"")</f>
        <v/>
      </c>
      <c r="E7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79" s="101" t="str">
        <f>IF(tblLoan34[[#This Row],[PMT NO]]&lt;&gt;"",IF(tblLoan34[[#This Row],[SCHEDULED PAYMENT]]+tblLoan34[[#This Row],[EXTRA PAYMENT]]&lt;=tblLoan34[[#This Row],[BEGINNING BALANCE]],tblLoan34[[#This Row],[SCHEDULED PAYMENT]]+tblLoan34[[#This Row],[EXTRA PAYMENT]],tblLoan34[[#This Row],[BEGINNING BALANCE]]),"")</f>
        <v/>
      </c>
      <c r="G79" s="101" t="str">
        <f>IF(tblLoan34[[#This Row],[PMT NO]]&lt;&gt;"",tblLoan34[[#This Row],[TOTAL PAYMENT]]-tblLoan34[[#This Row],[INTEREST]],"")</f>
        <v/>
      </c>
      <c r="H79" s="101" t="str">
        <f>IF(tblLoan34[[#This Row],[PMT NO]]&lt;&gt;"",tblLoan34[[#This Row],[BEGINNING BALANCE]]*(InterestRate/PaymentsPerYear),"")</f>
        <v/>
      </c>
      <c r="I79" s="101" t="str">
        <f>IF(tblLoan34[[#This Row],[PMT NO]]&lt;&gt;"",IF(tblLoan34[[#This Row],[SCHEDULED PAYMENT]]+tblLoan34[[#This Row],[EXTRA PAYMENT]]&lt;=tblLoan34[[#This Row],[BEGINNING BALANCE]],tblLoan34[[#This Row],[BEGINNING BALANCE]]-tblLoan34[[#This Row],[PRINCIPAL]],0),"")</f>
        <v/>
      </c>
      <c r="J79" s="101" t="str">
        <f>IF(tblLoan34[[#This Row],[PMT NO]]&lt;&gt;"",SUM(INDEX(tblLoan34[INTEREST],1,1):tblLoan34[[#This Row],[INTEREST]]),"")</f>
        <v/>
      </c>
    </row>
    <row r="80" spans="1:10" x14ac:dyDescent="0.2">
      <c r="A80" s="97" t="str">
        <f>IF(LoanIsGood,IF(ROW()-ROW(tblLoan34[[#Headers],[PMT NO]])&gt;ScheduledNumberOfPayments,"",ROW()-ROW(tblLoan34[[#Headers],[PMT NO]])),"")</f>
        <v/>
      </c>
      <c r="B80" s="98" t="str">
        <f>IF(tblLoan34[[#This Row],[PMT NO]]&lt;&gt;"",EOMONTH(LoanStartDate,ROW(tblLoan34[[#This Row],[PMT NO]])-ROW(tblLoan34[[#Headers],[PMT NO]])-2)+DAY(LoanStartDate),"")</f>
        <v/>
      </c>
      <c r="C80" s="101" t="str">
        <f>IF(tblLoan34[[#This Row],[PMT NO]]&lt;&gt;"",IF(ROW()-ROW(tblLoan34[[#Headers],[BEGINNING BALANCE]])=1,LoanAmount,INDEX(tblLoan34[ENDING BALANCE],ROW()-ROW(tblLoan34[[#Headers],[BEGINNING BALANCE]])-1)),"")</f>
        <v/>
      </c>
      <c r="D80" s="101" t="str">
        <f>IF(tblLoan34[[#This Row],[PMT NO]]&lt;&gt;"",ScheduledPayment,"")</f>
        <v/>
      </c>
      <c r="E8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80" s="101" t="str">
        <f>IF(tblLoan34[[#This Row],[PMT NO]]&lt;&gt;"",IF(tblLoan34[[#This Row],[SCHEDULED PAYMENT]]+tblLoan34[[#This Row],[EXTRA PAYMENT]]&lt;=tblLoan34[[#This Row],[BEGINNING BALANCE]],tblLoan34[[#This Row],[SCHEDULED PAYMENT]]+tblLoan34[[#This Row],[EXTRA PAYMENT]],tblLoan34[[#This Row],[BEGINNING BALANCE]]),"")</f>
        <v/>
      </c>
      <c r="G80" s="101" t="str">
        <f>IF(tblLoan34[[#This Row],[PMT NO]]&lt;&gt;"",tblLoan34[[#This Row],[TOTAL PAYMENT]]-tblLoan34[[#This Row],[INTEREST]],"")</f>
        <v/>
      </c>
      <c r="H80" s="101" t="str">
        <f>IF(tblLoan34[[#This Row],[PMT NO]]&lt;&gt;"",tblLoan34[[#This Row],[BEGINNING BALANCE]]*(InterestRate/PaymentsPerYear),"")</f>
        <v/>
      </c>
      <c r="I80" s="101" t="str">
        <f>IF(tblLoan34[[#This Row],[PMT NO]]&lt;&gt;"",IF(tblLoan34[[#This Row],[SCHEDULED PAYMENT]]+tblLoan34[[#This Row],[EXTRA PAYMENT]]&lt;=tblLoan34[[#This Row],[BEGINNING BALANCE]],tblLoan34[[#This Row],[BEGINNING BALANCE]]-tblLoan34[[#This Row],[PRINCIPAL]],0),"")</f>
        <v/>
      </c>
      <c r="J80" s="101" t="str">
        <f>IF(tblLoan34[[#This Row],[PMT NO]]&lt;&gt;"",SUM(INDEX(tblLoan34[INTEREST],1,1):tblLoan34[[#This Row],[INTEREST]]),"")</f>
        <v/>
      </c>
    </row>
    <row r="81" spans="1:10" x14ac:dyDescent="0.2">
      <c r="A81" s="97" t="str">
        <f>IF(LoanIsGood,IF(ROW()-ROW(tblLoan34[[#Headers],[PMT NO]])&gt;ScheduledNumberOfPayments,"",ROW()-ROW(tblLoan34[[#Headers],[PMT NO]])),"")</f>
        <v/>
      </c>
      <c r="B81" s="98" t="str">
        <f>IF(tblLoan34[[#This Row],[PMT NO]]&lt;&gt;"",EOMONTH(LoanStartDate,ROW(tblLoan34[[#This Row],[PMT NO]])-ROW(tblLoan34[[#Headers],[PMT NO]])-2)+DAY(LoanStartDate),"")</f>
        <v/>
      </c>
      <c r="C81" s="101" t="str">
        <f>IF(tblLoan34[[#This Row],[PMT NO]]&lt;&gt;"",IF(ROW()-ROW(tblLoan34[[#Headers],[BEGINNING BALANCE]])=1,LoanAmount,INDEX(tblLoan34[ENDING BALANCE],ROW()-ROW(tblLoan34[[#Headers],[BEGINNING BALANCE]])-1)),"")</f>
        <v/>
      </c>
      <c r="D81" s="101" t="str">
        <f>IF(tblLoan34[[#This Row],[PMT NO]]&lt;&gt;"",ScheduledPayment,"")</f>
        <v/>
      </c>
      <c r="E8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81" s="101" t="str">
        <f>IF(tblLoan34[[#This Row],[PMT NO]]&lt;&gt;"",IF(tblLoan34[[#This Row],[SCHEDULED PAYMENT]]+tblLoan34[[#This Row],[EXTRA PAYMENT]]&lt;=tblLoan34[[#This Row],[BEGINNING BALANCE]],tblLoan34[[#This Row],[SCHEDULED PAYMENT]]+tblLoan34[[#This Row],[EXTRA PAYMENT]],tblLoan34[[#This Row],[BEGINNING BALANCE]]),"")</f>
        <v/>
      </c>
      <c r="G81" s="101" t="str">
        <f>IF(tblLoan34[[#This Row],[PMT NO]]&lt;&gt;"",tblLoan34[[#This Row],[TOTAL PAYMENT]]-tblLoan34[[#This Row],[INTEREST]],"")</f>
        <v/>
      </c>
      <c r="H81" s="101" t="str">
        <f>IF(tblLoan34[[#This Row],[PMT NO]]&lt;&gt;"",tblLoan34[[#This Row],[BEGINNING BALANCE]]*(InterestRate/PaymentsPerYear),"")</f>
        <v/>
      </c>
      <c r="I81" s="101" t="str">
        <f>IF(tblLoan34[[#This Row],[PMT NO]]&lt;&gt;"",IF(tblLoan34[[#This Row],[SCHEDULED PAYMENT]]+tblLoan34[[#This Row],[EXTRA PAYMENT]]&lt;=tblLoan34[[#This Row],[BEGINNING BALANCE]],tblLoan34[[#This Row],[BEGINNING BALANCE]]-tblLoan34[[#This Row],[PRINCIPAL]],0),"")</f>
        <v/>
      </c>
      <c r="J81" s="101" t="str">
        <f>IF(tblLoan34[[#This Row],[PMT NO]]&lt;&gt;"",SUM(INDEX(tblLoan34[INTEREST],1,1):tblLoan34[[#This Row],[INTEREST]]),"")</f>
        <v/>
      </c>
    </row>
    <row r="82" spans="1:10" x14ac:dyDescent="0.2">
      <c r="A82" s="97" t="str">
        <f>IF(LoanIsGood,IF(ROW()-ROW(tblLoan34[[#Headers],[PMT NO]])&gt;ScheduledNumberOfPayments,"",ROW()-ROW(tblLoan34[[#Headers],[PMT NO]])),"")</f>
        <v/>
      </c>
      <c r="B82" s="98" t="str">
        <f>IF(tblLoan34[[#This Row],[PMT NO]]&lt;&gt;"",EOMONTH(LoanStartDate,ROW(tblLoan34[[#This Row],[PMT NO]])-ROW(tblLoan34[[#Headers],[PMT NO]])-2)+DAY(LoanStartDate),"")</f>
        <v/>
      </c>
      <c r="C82" s="101" t="str">
        <f>IF(tblLoan34[[#This Row],[PMT NO]]&lt;&gt;"",IF(ROW()-ROW(tblLoan34[[#Headers],[BEGINNING BALANCE]])=1,LoanAmount,INDEX(tblLoan34[ENDING BALANCE],ROW()-ROW(tblLoan34[[#Headers],[BEGINNING BALANCE]])-1)),"")</f>
        <v/>
      </c>
      <c r="D82" s="101" t="str">
        <f>IF(tblLoan34[[#This Row],[PMT NO]]&lt;&gt;"",ScheduledPayment,"")</f>
        <v/>
      </c>
      <c r="E8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82" s="101" t="str">
        <f>IF(tblLoan34[[#This Row],[PMT NO]]&lt;&gt;"",IF(tblLoan34[[#This Row],[SCHEDULED PAYMENT]]+tblLoan34[[#This Row],[EXTRA PAYMENT]]&lt;=tblLoan34[[#This Row],[BEGINNING BALANCE]],tblLoan34[[#This Row],[SCHEDULED PAYMENT]]+tblLoan34[[#This Row],[EXTRA PAYMENT]],tblLoan34[[#This Row],[BEGINNING BALANCE]]),"")</f>
        <v/>
      </c>
      <c r="G82" s="101" t="str">
        <f>IF(tblLoan34[[#This Row],[PMT NO]]&lt;&gt;"",tblLoan34[[#This Row],[TOTAL PAYMENT]]-tblLoan34[[#This Row],[INTEREST]],"")</f>
        <v/>
      </c>
      <c r="H82" s="101" t="str">
        <f>IF(tblLoan34[[#This Row],[PMT NO]]&lt;&gt;"",tblLoan34[[#This Row],[BEGINNING BALANCE]]*(InterestRate/PaymentsPerYear),"")</f>
        <v/>
      </c>
      <c r="I82" s="101" t="str">
        <f>IF(tblLoan34[[#This Row],[PMT NO]]&lt;&gt;"",IF(tblLoan34[[#This Row],[SCHEDULED PAYMENT]]+tblLoan34[[#This Row],[EXTRA PAYMENT]]&lt;=tblLoan34[[#This Row],[BEGINNING BALANCE]],tblLoan34[[#This Row],[BEGINNING BALANCE]]-tblLoan34[[#This Row],[PRINCIPAL]],0),"")</f>
        <v/>
      </c>
      <c r="J82" s="101" t="str">
        <f>IF(tblLoan34[[#This Row],[PMT NO]]&lt;&gt;"",SUM(INDEX(tblLoan34[INTEREST],1,1):tblLoan34[[#This Row],[INTEREST]]),"")</f>
        <v/>
      </c>
    </row>
    <row r="83" spans="1:10" x14ac:dyDescent="0.2">
      <c r="A83" s="97" t="str">
        <f>IF(LoanIsGood,IF(ROW()-ROW(tblLoan34[[#Headers],[PMT NO]])&gt;ScheduledNumberOfPayments,"",ROW()-ROW(tblLoan34[[#Headers],[PMT NO]])),"")</f>
        <v/>
      </c>
      <c r="B83" s="98" t="str">
        <f>IF(tblLoan34[[#This Row],[PMT NO]]&lt;&gt;"",EOMONTH(LoanStartDate,ROW(tblLoan34[[#This Row],[PMT NO]])-ROW(tblLoan34[[#Headers],[PMT NO]])-2)+DAY(LoanStartDate),"")</f>
        <v/>
      </c>
      <c r="C83" s="101" t="str">
        <f>IF(tblLoan34[[#This Row],[PMT NO]]&lt;&gt;"",IF(ROW()-ROW(tblLoan34[[#Headers],[BEGINNING BALANCE]])=1,LoanAmount,INDEX(tblLoan34[ENDING BALANCE],ROW()-ROW(tblLoan34[[#Headers],[BEGINNING BALANCE]])-1)),"")</f>
        <v/>
      </c>
      <c r="D83" s="101" t="str">
        <f>IF(tblLoan34[[#This Row],[PMT NO]]&lt;&gt;"",ScheduledPayment,"")</f>
        <v/>
      </c>
      <c r="E8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83" s="101" t="str">
        <f>IF(tblLoan34[[#This Row],[PMT NO]]&lt;&gt;"",IF(tblLoan34[[#This Row],[SCHEDULED PAYMENT]]+tblLoan34[[#This Row],[EXTRA PAYMENT]]&lt;=tblLoan34[[#This Row],[BEGINNING BALANCE]],tblLoan34[[#This Row],[SCHEDULED PAYMENT]]+tblLoan34[[#This Row],[EXTRA PAYMENT]],tblLoan34[[#This Row],[BEGINNING BALANCE]]),"")</f>
        <v/>
      </c>
      <c r="G83" s="101" t="str">
        <f>IF(tblLoan34[[#This Row],[PMT NO]]&lt;&gt;"",tblLoan34[[#This Row],[TOTAL PAYMENT]]-tblLoan34[[#This Row],[INTEREST]],"")</f>
        <v/>
      </c>
      <c r="H83" s="101" t="str">
        <f>IF(tblLoan34[[#This Row],[PMT NO]]&lt;&gt;"",tblLoan34[[#This Row],[BEGINNING BALANCE]]*(InterestRate/PaymentsPerYear),"")</f>
        <v/>
      </c>
      <c r="I83" s="101" t="str">
        <f>IF(tblLoan34[[#This Row],[PMT NO]]&lt;&gt;"",IF(tblLoan34[[#This Row],[SCHEDULED PAYMENT]]+tblLoan34[[#This Row],[EXTRA PAYMENT]]&lt;=tblLoan34[[#This Row],[BEGINNING BALANCE]],tblLoan34[[#This Row],[BEGINNING BALANCE]]-tblLoan34[[#This Row],[PRINCIPAL]],0),"")</f>
        <v/>
      </c>
      <c r="J83" s="101" t="str">
        <f>IF(tblLoan34[[#This Row],[PMT NO]]&lt;&gt;"",SUM(INDEX(tblLoan34[INTEREST],1,1):tblLoan34[[#This Row],[INTEREST]]),"")</f>
        <v/>
      </c>
    </row>
    <row r="84" spans="1:10" x14ac:dyDescent="0.2">
      <c r="A84" s="97" t="str">
        <f>IF(LoanIsGood,IF(ROW()-ROW(tblLoan34[[#Headers],[PMT NO]])&gt;ScheduledNumberOfPayments,"",ROW()-ROW(tblLoan34[[#Headers],[PMT NO]])),"")</f>
        <v/>
      </c>
      <c r="B84" s="98" t="str">
        <f>IF(tblLoan34[[#This Row],[PMT NO]]&lt;&gt;"",EOMONTH(LoanStartDate,ROW(tblLoan34[[#This Row],[PMT NO]])-ROW(tblLoan34[[#Headers],[PMT NO]])-2)+DAY(LoanStartDate),"")</f>
        <v/>
      </c>
      <c r="C84" s="101" t="str">
        <f>IF(tblLoan34[[#This Row],[PMT NO]]&lt;&gt;"",IF(ROW()-ROW(tblLoan34[[#Headers],[BEGINNING BALANCE]])=1,LoanAmount,INDEX(tblLoan34[ENDING BALANCE],ROW()-ROW(tblLoan34[[#Headers],[BEGINNING BALANCE]])-1)),"")</f>
        <v/>
      </c>
      <c r="D84" s="101" t="str">
        <f>IF(tblLoan34[[#This Row],[PMT NO]]&lt;&gt;"",ScheduledPayment,"")</f>
        <v/>
      </c>
      <c r="E8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84" s="101" t="str">
        <f>IF(tblLoan34[[#This Row],[PMT NO]]&lt;&gt;"",IF(tblLoan34[[#This Row],[SCHEDULED PAYMENT]]+tblLoan34[[#This Row],[EXTRA PAYMENT]]&lt;=tblLoan34[[#This Row],[BEGINNING BALANCE]],tblLoan34[[#This Row],[SCHEDULED PAYMENT]]+tblLoan34[[#This Row],[EXTRA PAYMENT]],tblLoan34[[#This Row],[BEGINNING BALANCE]]),"")</f>
        <v/>
      </c>
      <c r="G84" s="101" t="str">
        <f>IF(tblLoan34[[#This Row],[PMT NO]]&lt;&gt;"",tblLoan34[[#This Row],[TOTAL PAYMENT]]-tblLoan34[[#This Row],[INTEREST]],"")</f>
        <v/>
      </c>
      <c r="H84" s="101" t="str">
        <f>IF(tblLoan34[[#This Row],[PMT NO]]&lt;&gt;"",tblLoan34[[#This Row],[BEGINNING BALANCE]]*(InterestRate/PaymentsPerYear),"")</f>
        <v/>
      </c>
      <c r="I84" s="101" t="str">
        <f>IF(tblLoan34[[#This Row],[PMT NO]]&lt;&gt;"",IF(tblLoan34[[#This Row],[SCHEDULED PAYMENT]]+tblLoan34[[#This Row],[EXTRA PAYMENT]]&lt;=tblLoan34[[#This Row],[BEGINNING BALANCE]],tblLoan34[[#This Row],[BEGINNING BALANCE]]-tblLoan34[[#This Row],[PRINCIPAL]],0),"")</f>
        <v/>
      </c>
      <c r="J84" s="101" t="str">
        <f>IF(tblLoan34[[#This Row],[PMT NO]]&lt;&gt;"",SUM(INDEX(tblLoan34[INTEREST],1,1):tblLoan34[[#This Row],[INTEREST]]),"")</f>
        <v/>
      </c>
    </row>
    <row r="85" spans="1:10" x14ac:dyDescent="0.2">
      <c r="A85" s="97" t="str">
        <f>IF(LoanIsGood,IF(ROW()-ROW(tblLoan34[[#Headers],[PMT NO]])&gt;ScheduledNumberOfPayments,"",ROW()-ROW(tblLoan34[[#Headers],[PMT NO]])),"")</f>
        <v/>
      </c>
      <c r="B85" s="98" t="str">
        <f>IF(tblLoan34[[#This Row],[PMT NO]]&lt;&gt;"",EOMONTH(LoanStartDate,ROW(tblLoan34[[#This Row],[PMT NO]])-ROW(tblLoan34[[#Headers],[PMT NO]])-2)+DAY(LoanStartDate),"")</f>
        <v/>
      </c>
      <c r="C85" s="101" t="str">
        <f>IF(tblLoan34[[#This Row],[PMT NO]]&lt;&gt;"",IF(ROW()-ROW(tblLoan34[[#Headers],[BEGINNING BALANCE]])=1,LoanAmount,INDEX(tblLoan34[ENDING BALANCE],ROW()-ROW(tblLoan34[[#Headers],[BEGINNING BALANCE]])-1)),"")</f>
        <v/>
      </c>
      <c r="D85" s="101" t="str">
        <f>IF(tblLoan34[[#This Row],[PMT NO]]&lt;&gt;"",ScheduledPayment,"")</f>
        <v/>
      </c>
      <c r="E8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85" s="101" t="str">
        <f>IF(tblLoan34[[#This Row],[PMT NO]]&lt;&gt;"",IF(tblLoan34[[#This Row],[SCHEDULED PAYMENT]]+tblLoan34[[#This Row],[EXTRA PAYMENT]]&lt;=tblLoan34[[#This Row],[BEGINNING BALANCE]],tblLoan34[[#This Row],[SCHEDULED PAYMENT]]+tblLoan34[[#This Row],[EXTRA PAYMENT]],tblLoan34[[#This Row],[BEGINNING BALANCE]]),"")</f>
        <v/>
      </c>
      <c r="G85" s="101" t="str">
        <f>IF(tblLoan34[[#This Row],[PMT NO]]&lt;&gt;"",tblLoan34[[#This Row],[TOTAL PAYMENT]]-tblLoan34[[#This Row],[INTEREST]],"")</f>
        <v/>
      </c>
      <c r="H85" s="101" t="str">
        <f>IF(tblLoan34[[#This Row],[PMT NO]]&lt;&gt;"",tblLoan34[[#This Row],[BEGINNING BALANCE]]*(InterestRate/PaymentsPerYear),"")</f>
        <v/>
      </c>
      <c r="I85" s="101" t="str">
        <f>IF(tblLoan34[[#This Row],[PMT NO]]&lt;&gt;"",IF(tblLoan34[[#This Row],[SCHEDULED PAYMENT]]+tblLoan34[[#This Row],[EXTRA PAYMENT]]&lt;=tblLoan34[[#This Row],[BEGINNING BALANCE]],tblLoan34[[#This Row],[BEGINNING BALANCE]]-tblLoan34[[#This Row],[PRINCIPAL]],0),"")</f>
        <v/>
      </c>
      <c r="J85" s="101" t="str">
        <f>IF(tblLoan34[[#This Row],[PMT NO]]&lt;&gt;"",SUM(INDEX(tblLoan34[INTEREST],1,1):tblLoan34[[#This Row],[INTEREST]]),"")</f>
        <v/>
      </c>
    </row>
    <row r="86" spans="1:10" x14ac:dyDescent="0.2">
      <c r="A86" s="97" t="str">
        <f>IF(LoanIsGood,IF(ROW()-ROW(tblLoan34[[#Headers],[PMT NO]])&gt;ScheduledNumberOfPayments,"",ROW()-ROW(tblLoan34[[#Headers],[PMT NO]])),"")</f>
        <v/>
      </c>
      <c r="B86" s="98" t="str">
        <f>IF(tblLoan34[[#This Row],[PMT NO]]&lt;&gt;"",EOMONTH(LoanStartDate,ROW(tblLoan34[[#This Row],[PMT NO]])-ROW(tblLoan34[[#Headers],[PMT NO]])-2)+DAY(LoanStartDate),"")</f>
        <v/>
      </c>
      <c r="C86" s="101" t="str">
        <f>IF(tblLoan34[[#This Row],[PMT NO]]&lt;&gt;"",IF(ROW()-ROW(tblLoan34[[#Headers],[BEGINNING BALANCE]])=1,LoanAmount,INDEX(tblLoan34[ENDING BALANCE],ROW()-ROW(tblLoan34[[#Headers],[BEGINNING BALANCE]])-1)),"")</f>
        <v/>
      </c>
      <c r="D86" s="101" t="str">
        <f>IF(tblLoan34[[#This Row],[PMT NO]]&lt;&gt;"",ScheduledPayment,"")</f>
        <v/>
      </c>
      <c r="E8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86" s="101" t="str">
        <f>IF(tblLoan34[[#This Row],[PMT NO]]&lt;&gt;"",IF(tblLoan34[[#This Row],[SCHEDULED PAYMENT]]+tblLoan34[[#This Row],[EXTRA PAYMENT]]&lt;=tblLoan34[[#This Row],[BEGINNING BALANCE]],tblLoan34[[#This Row],[SCHEDULED PAYMENT]]+tblLoan34[[#This Row],[EXTRA PAYMENT]],tblLoan34[[#This Row],[BEGINNING BALANCE]]),"")</f>
        <v/>
      </c>
      <c r="G86" s="101" t="str">
        <f>IF(tblLoan34[[#This Row],[PMT NO]]&lt;&gt;"",tblLoan34[[#This Row],[TOTAL PAYMENT]]-tblLoan34[[#This Row],[INTEREST]],"")</f>
        <v/>
      </c>
      <c r="H86" s="101" t="str">
        <f>IF(tblLoan34[[#This Row],[PMT NO]]&lt;&gt;"",tblLoan34[[#This Row],[BEGINNING BALANCE]]*(InterestRate/PaymentsPerYear),"")</f>
        <v/>
      </c>
      <c r="I86" s="101" t="str">
        <f>IF(tblLoan34[[#This Row],[PMT NO]]&lt;&gt;"",IF(tblLoan34[[#This Row],[SCHEDULED PAYMENT]]+tblLoan34[[#This Row],[EXTRA PAYMENT]]&lt;=tblLoan34[[#This Row],[BEGINNING BALANCE]],tblLoan34[[#This Row],[BEGINNING BALANCE]]-tblLoan34[[#This Row],[PRINCIPAL]],0),"")</f>
        <v/>
      </c>
      <c r="J86" s="101" t="str">
        <f>IF(tblLoan34[[#This Row],[PMT NO]]&lt;&gt;"",SUM(INDEX(tblLoan34[INTEREST],1,1):tblLoan34[[#This Row],[INTEREST]]),"")</f>
        <v/>
      </c>
    </row>
    <row r="87" spans="1:10" x14ac:dyDescent="0.2">
      <c r="A87" s="97" t="str">
        <f>IF(LoanIsGood,IF(ROW()-ROW(tblLoan34[[#Headers],[PMT NO]])&gt;ScheduledNumberOfPayments,"",ROW()-ROW(tblLoan34[[#Headers],[PMT NO]])),"")</f>
        <v/>
      </c>
      <c r="B87" s="98" t="str">
        <f>IF(tblLoan34[[#This Row],[PMT NO]]&lt;&gt;"",EOMONTH(LoanStartDate,ROW(tblLoan34[[#This Row],[PMT NO]])-ROW(tblLoan34[[#Headers],[PMT NO]])-2)+DAY(LoanStartDate),"")</f>
        <v/>
      </c>
      <c r="C87" s="101" t="str">
        <f>IF(tblLoan34[[#This Row],[PMT NO]]&lt;&gt;"",IF(ROW()-ROW(tblLoan34[[#Headers],[BEGINNING BALANCE]])=1,LoanAmount,INDEX(tblLoan34[ENDING BALANCE],ROW()-ROW(tblLoan34[[#Headers],[BEGINNING BALANCE]])-1)),"")</f>
        <v/>
      </c>
      <c r="D87" s="101" t="str">
        <f>IF(tblLoan34[[#This Row],[PMT NO]]&lt;&gt;"",ScheduledPayment,"")</f>
        <v/>
      </c>
      <c r="E8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87" s="101" t="str">
        <f>IF(tblLoan34[[#This Row],[PMT NO]]&lt;&gt;"",IF(tblLoan34[[#This Row],[SCHEDULED PAYMENT]]+tblLoan34[[#This Row],[EXTRA PAYMENT]]&lt;=tblLoan34[[#This Row],[BEGINNING BALANCE]],tblLoan34[[#This Row],[SCHEDULED PAYMENT]]+tblLoan34[[#This Row],[EXTRA PAYMENT]],tblLoan34[[#This Row],[BEGINNING BALANCE]]),"")</f>
        <v/>
      </c>
      <c r="G87" s="101" t="str">
        <f>IF(tblLoan34[[#This Row],[PMT NO]]&lt;&gt;"",tblLoan34[[#This Row],[TOTAL PAYMENT]]-tblLoan34[[#This Row],[INTEREST]],"")</f>
        <v/>
      </c>
      <c r="H87" s="101" t="str">
        <f>IF(tblLoan34[[#This Row],[PMT NO]]&lt;&gt;"",tblLoan34[[#This Row],[BEGINNING BALANCE]]*(InterestRate/PaymentsPerYear),"")</f>
        <v/>
      </c>
      <c r="I87" s="101" t="str">
        <f>IF(tblLoan34[[#This Row],[PMT NO]]&lt;&gt;"",IF(tblLoan34[[#This Row],[SCHEDULED PAYMENT]]+tblLoan34[[#This Row],[EXTRA PAYMENT]]&lt;=tblLoan34[[#This Row],[BEGINNING BALANCE]],tblLoan34[[#This Row],[BEGINNING BALANCE]]-tblLoan34[[#This Row],[PRINCIPAL]],0),"")</f>
        <v/>
      </c>
      <c r="J87" s="101" t="str">
        <f>IF(tblLoan34[[#This Row],[PMT NO]]&lt;&gt;"",SUM(INDEX(tblLoan34[INTEREST],1,1):tblLoan34[[#This Row],[INTEREST]]),"")</f>
        <v/>
      </c>
    </row>
    <row r="88" spans="1:10" x14ac:dyDescent="0.2">
      <c r="A88" s="97" t="str">
        <f>IF(LoanIsGood,IF(ROW()-ROW(tblLoan34[[#Headers],[PMT NO]])&gt;ScheduledNumberOfPayments,"",ROW()-ROW(tblLoan34[[#Headers],[PMT NO]])),"")</f>
        <v/>
      </c>
      <c r="B88" s="98" t="str">
        <f>IF(tblLoan34[[#This Row],[PMT NO]]&lt;&gt;"",EOMONTH(LoanStartDate,ROW(tblLoan34[[#This Row],[PMT NO]])-ROW(tblLoan34[[#Headers],[PMT NO]])-2)+DAY(LoanStartDate),"")</f>
        <v/>
      </c>
      <c r="C88" s="101" t="str">
        <f>IF(tblLoan34[[#This Row],[PMT NO]]&lt;&gt;"",IF(ROW()-ROW(tblLoan34[[#Headers],[BEGINNING BALANCE]])=1,LoanAmount,INDEX(tblLoan34[ENDING BALANCE],ROW()-ROW(tblLoan34[[#Headers],[BEGINNING BALANCE]])-1)),"")</f>
        <v/>
      </c>
      <c r="D88" s="101" t="str">
        <f>IF(tblLoan34[[#This Row],[PMT NO]]&lt;&gt;"",ScheduledPayment,"")</f>
        <v/>
      </c>
      <c r="E8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88" s="101" t="str">
        <f>IF(tblLoan34[[#This Row],[PMT NO]]&lt;&gt;"",IF(tblLoan34[[#This Row],[SCHEDULED PAYMENT]]+tblLoan34[[#This Row],[EXTRA PAYMENT]]&lt;=tblLoan34[[#This Row],[BEGINNING BALANCE]],tblLoan34[[#This Row],[SCHEDULED PAYMENT]]+tblLoan34[[#This Row],[EXTRA PAYMENT]],tblLoan34[[#This Row],[BEGINNING BALANCE]]),"")</f>
        <v/>
      </c>
      <c r="G88" s="101" t="str">
        <f>IF(tblLoan34[[#This Row],[PMT NO]]&lt;&gt;"",tblLoan34[[#This Row],[TOTAL PAYMENT]]-tblLoan34[[#This Row],[INTEREST]],"")</f>
        <v/>
      </c>
      <c r="H88" s="101" t="str">
        <f>IF(tblLoan34[[#This Row],[PMT NO]]&lt;&gt;"",tblLoan34[[#This Row],[BEGINNING BALANCE]]*(InterestRate/PaymentsPerYear),"")</f>
        <v/>
      </c>
      <c r="I88" s="101" t="str">
        <f>IF(tblLoan34[[#This Row],[PMT NO]]&lt;&gt;"",IF(tblLoan34[[#This Row],[SCHEDULED PAYMENT]]+tblLoan34[[#This Row],[EXTRA PAYMENT]]&lt;=tblLoan34[[#This Row],[BEGINNING BALANCE]],tblLoan34[[#This Row],[BEGINNING BALANCE]]-tblLoan34[[#This Row],[PRINCIPAL]],0),"")</f>
        <v/>
      </c>
      <c r="J88" s="101" t="str">
        <f>IF(tblLoan34[[#This Row],[PMT NO]]&lt;&gt;"",SUM(INDEX(tblLoan34[INTEREST],1,1):tblLoan34[[#This Row],[INTEREST]]),"")</f>
        <v/>
      </c>
    </row>
    <row r="89" spans="1:10" x14ac:dyDescent="0.2">
      <c r="A89" s="97" t="str">
        <f>IF(LoanIsGood,IF(ROW()-ROW(tblLoan34[[#Headers],[PMT NO]])&gt;ScheduledNumberOfPayments,"",ROW()-ROW(tblLoan34[[#Headers],[PMT NO]])),"")</f>
        <v/>
      </c>
      <c r="B89" s="98" t="str">
        <f>IF(tblLoan34[[#This Row],[PMT NO]]&lt;&gt;"",EOMONTH(LoanStartDate,ROW(tblLoan34[[#This Row],[PMT NO]])-ROW(tblLoan34[[#Headers],[PMT NO]])-2)+DAY(LoanStartDate),"")</f>
        <v/>
      </c>
      <c r="C89" s="101" t="str">
        <f>IF(tblLoan34[[#This Row],[PMT NO]]&lt;&gt;"",IF(ROW()-ROW(tblLoan34[[#Headers],[BEGINNING BALANCE]])=1,LoanAmount,INDEX(tblLoan34[ENDING BALANCE],ROW()-ROW(tblLoan34[[#Headers],[BEGINNING BALANCE]])-1)),"")</f>
        <v/>
      </c>
      <c r="D89" s="101" t="str">
        <f>IF(tblLoan34[[#This Row],[PMT NO]]&lt;&gt;"",ScheduledPayment,"")</f>
        <v/>
      </c>
      <c r="E8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89" s="101" t="str">
        <f>IF(tblLoan34[[#This Row],[PMT NO]]&lt;&gt;"",IF(tblLoan34[[#This Row],[SCHEDULED PAYMENT]]+tblLoan34[[#This Row],[EXTRA PAYMENT]]&lt;=tblLoan34[[#This Row],[BEGINNING BALANCE]],tblLoan34[[#This Row],[SCHEDULED PAYMENT]]+tblLoan34[[#This Row],[EXTRA PAYMENT]],tblLoan34[[#This Row],[BEGINNING BALANCE]]),"")</f>
        <v/>
      </c>
      <c r="G89" s="101" t="str">
        <f>IF(tblLoan34[[#This Row],[PMT NO]]&lt;&gt;"",tblLoan34[[#This Row],[TOTAL PAYMENT]]-tblLoan34[[#This Row],[INTEREST]],"")</f>
        <v/>
      </c>
      <c r="H89" s="101" t="str">
        <f>IF(tblLoan34[[#This Row],[PMT NO]]&lt;&gt;"",tblLoan34[[#This Row],[BEGINNING BALANCE]]*(InterestRate/PaymentsPerYear),"")</f>
        <v/>
      </c>
      <c r="I89" s="101" t="str">
        <f>IF(tblLoan34[[#This Row],[PMT NO]]&lt;&gt;"",IF(tblLoan34[[#This Row],[SCHEDULED PAYMENT]]+tblLoan34[[#This Row],[EXTRA PAYMENT]]&lt;=tblLoan34[[#This Row],[BEGINNING BALANCE]],tblLoan34[[#This Row],[BEGINNING BALANCE]]-tblLoan34[[#This Row],[PRINCIPAL]],0),"")</f>
        <v/>
      </c>
      <c r="J89" s="101" t="str">
        <f>IF(tblLoan34[[#This Row],[PMT NO]]&lt;&gt;"",SUM(INDEX(tblLoan34[INTEREST],1,1):tblLoan34[[#This Row],[INTEREST]]),"")</f>
        <v/>
      </c>
    </row>
    <row r="90" spans="1:10" x14ac:dyDescent="0.2">
      <c r="A90" s="97" t="str">
        <f>IF(LoanIsGood,IF(ROW()-ROW(tblLoan34[[#Headers],[PMT NO]])&gt;ScheduledNumberOfPayments,"",ROW()-ROW(tblLoan34[[#Headers],[PMT NO]])),"")</f>
        <v/>
      </c>
      <c r="B90" s="98" t="str">
        <f>IF(tblLoan34[[#This Row],[PMT NO]]&lt;&gt;"",EOMONTH(LoanStartDate,ROW(tblLoan34[[#This Row],[PMT NO]])-ROW(tblLoan34[[#Headers],[PMT NO]])-2)+DAY(LoanStartDate),"")</f>
        <v/>
      </c>
      <c r="C90" s="101" t="str">
        <f>IF(tblLoan34[[#This Row],[PMT NO]]&lt;&gt;"",IF(ROW()-ROW(tblLoan34[[#Headers],[BEGINNING BALANCE]])=1,LoanAmount,INDEX(tblLoan34[ENDING BALANCE],ROW()-ROW(tblLoan34[[#Headers],[BEGINNING BALANCE]])-1)),"")</f>
        <v/>
      </c>
      <c r="D90" s="101" t="str">
        <f>IF(tblLoan34[[#This Row],[PMT NO]]&lt;&gt;"",ScheduledPayment,"")</f>
        <v/>
      </c>
      <c r="E9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90" s="101" t="str">
        <f>IF(tblLoan34[[#This Row],[PMT NO]]&lt;&gt;"",IF(tblLoan34[[#This Row],[SCHEDULED PAYMENT]]+tblLoan34[[#This Row],[EXTRA PAYMENT]]&lt;=tblLoan34[[#This Row],[BEGINNING BALANCE]],tblLoan34[[#This Row],[SCHEDULED PAYMENT]]+tblLoan34[[#This Row],[EXTRA PAYMENT]],tblLoan34[[#This Row],[BEGINNING BALANCE]]),"")</f>
        <v/>
      </c>
      <c r="G90" s="101" t="str">
        <f>IF(tblLoan34[[#This Row],[PMT NO]]&lt;&gt;"",tblLoan34[[#This Row],[TOTAL PAYMENT]]-tblLoan34[[#This Row],[INTEREST]],"")</f>
        <v/>
      </c>
      <c r="H90" s="101" t="str">
        <f>IF(tblLoan34[[#This Row],[PMT NO]]&lt;&gt;"",tblLoan34[[#This Row],[BEGINNING BALANCE]]*(InterestRate/PaymentsPerYear),"")</f>
        <v/>
      </c>
      <c r="I90" s="101" t="str">
        <f>IF(tblLoan34[[#This Row],[PMT NO]]&lt;&gt;"",IF(tblLoan34[[#This Row],[SCHEDULED PAYMENT]]+tblLoan34[[#This Row],[EXTRA PAYMENT]]&lt;=tblLoan34[[#This Row],[BEGINNING BALANCE]],tblLoan34[[#This Row],[BEGINNING BALANCE]]-tblLoan34[[#This Row],[PRINCIPAL]],0),"")</f>
        <v/>
      </c>
      <c r="J90" s="101" t="str">
        <f>IF(tblLoan34[[#This Row],[PMT NO]]&lt;&gt;"",SUM(INDEX(tblLoan34[INTEREST],1,1):tblLoan34[[#This Row],[INTEREST]]),"")</f>
        <v/>
      </c>
    </row>
    <row r="91" spans="1:10" x14ac:dyDescent="0.2">
      <c r="A91" s="97" t="str">
        <f>IF(LoanIsGood,IF(ROW()-ROW(tblLoan34[[#Headers],[PMT NO]])&gt;ScheduledNumberOfPayments,"",ROW()-ROW(tblLoan34[[#Headers],[PMT NO]])),"")</f>
        <v/>
      </c>
      <c r="B91" s="98" t="str">
        <f>IF(tblLoan34[[#This Row],[PMT NO]]&lt;&gt;"",EOMONTH(LoanStartDate,ROW(tblLoan34[[#This Row],[PMT NO]])-ROW(tblLoan34[[#Headers],[PMT NO]])-2)+DAY(LoanStartDate),"")</f>
        <v/>
      </c>
      <c r="C91" s="101" t="str">
        <f>IF(tblLoan34[[#This Row],[PMT NO]]&lt;&gt;"",IF(ROW()-ROW(tblLoan34[[#Headers],[BEGINNING BALANCE]])=1,LoanAmount,INDEX(tblLoan34[ENDING BALANCE],ROW()-ROW(tblLoan34[[#Headers],[BEGINNING BALANCE]])-1)),"")</f>
        <v/>
      </c>
      <c r="D91" s="101" t="str">
        <f>IF(tblLoan34[[#This Row],[PMT NO]]&lt;&gt;"",ScheduledPayment,"")</f>
        <v/>
      </c>
      <c r="E9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91" s="101" t="str">
        <f>IF(tblLoan34[[#This Row],[PMT NO]]&lt;&gt;"",IF(tblLoan34[[#This Row],[SCHEDULED PAYMENT]]+tblLoan34[[#This Row],[EXTRA PAYMENT]]&lt;=tblLoan34[[#This Row],[BEGINNING BALANCE]],tblLoan34[[#This Row],[SCHEDULED PAYMENT]]+tblLoan34[[#This Row],[EXTRA PAYMENT]],tblLoan34[[#This Row],[BEGINNING BALANCE]]),"")</f>
        <v/>
      </c>
      <c r="G91" s="101" t="str">
        <f>IF(tblLoan34[[#This Row],[PMT NO]]&lt;&gt;"",tblLoan34[[#This Row],[TOTAL PAYMENT]]-tblLoan34[[#This Row],[INTEREST]],"")</f>
        <v/>
      </c>
      <c r="H91" s="101" t="str">
        <f>IF(tblLoan34[[#This Row],[PMT NO]]&lt;&gt;"",tblLoan34[[#This Row],[BEGINNING BALANCE]]*(InterestRate/PaymentsPerYear),"")</f>
        <v/>
      </c>
      <c r="I91" s="101" t="str">
        <f>IF(tblLoan34[[#This Row],[PMT NO]]&lt;&gt;"",IF(tblLoan34[[#This Row],[SCHEDULED PAYMENT]]+tblLoan34[[#This Row],[EXTRA PAYMENT]]&lt;=tblLoan34[[#This Row],[BEGINNING BALANCE]],tblLoan34[[#This Row],[BEGINNING BALANCE]]-tblLoan34[[#This Row],[PRINCIPAL]],0),"")</f>
        <v/>
      </c>
      <c r="J91" s="101" t="str">
        <f>IF(tblLoan34[[#This Row],[PMT NO]]&lt;&gt;"",SUM(INDEX(tblLoan34[INTEREST],1,1):tblLoan34[[#This Row],[INTEREST]]),"")</f>
        <v/>
      </c>
    </row>
    <row r="92" spans="1:10" x14ac:dyDescent="0.2">
      <c r="A92" s="97" t="str">
        <f>IF(LoanIsGood,IF(ROW()-ROW(tblLoan34[[#Headers],[PMT NO]])&gt;ScheduledNumberOfPayments,"",ROW()-ROW(tblLoan34[[#Headers],[PMT NO]])),"")</f>
        <v/>
      </c>
      <c r="B92" s="98" t="str">
        <f>IF(tblLoan34[[#This Row],[PMT NO]]&lt;&gt;"",EOMONTH(LoanStartDate,ROW(tblLoan34[[#This Row],[PMT NO]])-ROW(tblLoan34[[#Headers],[PMT NO]])-2)+DAY(LoanStartDate),"")</f>
        <v/>
      </c>
      <c r="C92" s="101" t="str">
        <f>IF(tblLoan34[[#This Row],[PMT NO]]&lt;&gt;"",IF(ROW()-ROW(tblLoan34[[#Headers],[BEGINNING BALANCE]])=1,LoanAmount,INDEX(tblLoan34[ENDING BALANCE],ROW()-ROW(tblLoan34[[#Headers],[BEGINNING BALANCE]])-1)),"")</f>
        <v/>
      </c>
      <c r="D92" s="101" t="str">
        <f>IF(tblLoan34[[#This Row],[PMT NO]]&lt;&gt;"",ScheduledPayment,"")</f>
        <v/>
      </c>
      <c r="E9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92" s="101" t="str">
        <f>IF(tblLoan34[[#This Row],[PMT NO]]&lt;&gt;"",IF(tblLoan34[[#This Row],[SCHEDULED PAYMENT]]+tblLoan34[[#This Row],[EXTRA PAYMENT]]&lt;=tblLoan34[[#This Row],[BEGINNING BALANCE]],tblLoan34[[#This Row],[SCHEDULED PAYMENT]]+tblLoan34[[#This Row],[EXTRA PAYMENT]],tblLoan34[[#This Row],[BEGINNING BALANCE]]),"")</f>
        <v/>
      </c>
      <c r="G92" s="101" t="str">
        <f>IF(tblLoan34[[#This Row],[PMT NO]]&lt;&gt;"",tblLoan34[[#This Row],[TOTAL PAYMENT]]-tblLoan34[[#This Row],[INTEREST]],"")</f>
        <v/>
      </c>
      <c r="H92" s="101" t="str">
        <f>IF(tblLoan34[[#This Row],[PMT NO]]&lt;&gt;"",tblLoan34[[#This Row],[BEGINNING BALANCE]]*(InterestRate/PaymentsPerYear),"")</f>
        <v/>
      </c>
      <c r="I92" s="101" t="str">
        <f>IF(tblLoan34[[#This Row],[PMT NO]]&lt;&gt;"",IF(tblLoan34[[#This Row],[SCHEDULED PAYMENT]]+tblLoan34[[#This Row],[EXTRA PAYMENT]]&lt;=tblLoan34[[#This Row],[BEGINNING BALANCE]],tblLoan34[[#This Row],[BEGINNING BALANCE]]-tblLoan34[[#This Row],[PRINCIPAL]],0),"")</f>
        <v/>
      </c>
      <c r="J92" s="101" t="str">
        <f>IF(tblLoan34[[#This Row],[PMT NO]]&lt;&gt;"",SUM(INDEX(tblLoan34[INTEREST],1,1):tblLoan34[[#This Row],[INTEREST]]),"")</f>
        <v/>
      </c>
    </row>
    <row r="93" spans="1:10" x14ac:dyDescent="0.2">
      <c r="A93" s="97" t="str">
        <f>IF(LoanIsGood,IF(ROW()-ROW(tblLoan34[[#Headers],[PMT NO]])&gt;ScheduledNumberOfPayments,"",ROW()-ROW(tblLoan34[[#Headers],[PMT NO]])),"")</f>
        <v/>
      </c>
      <c r="B93" s="98" t="str">
        <f>IF(tblLoan34[[#This Row],[PMT NO]]&lt;&gt;"",EOMONTH(LoanStartDate,ROW(tblLoan34[[#This Row],[PMT NO]])-ROW(tblLoan34[[#Headers],[PMT NO]])-2)+DAY(LoanStartDate),"")</f>
        <v/>
      </c>
      <c r="C93" s="101" t="str">
        <f>IF(tblLoan34[[#This Row],[PMT NO]]&lt;&gt;"",IF(ROW()-ROW(tblLoan34[[#Headers],[BEGINNING BALANCE]])=1,LoanAmount,INDEX(tblLoan34[ENDING BALANCE],ROW()-ROW(tblLoan34[[#Headers],[BEGINNING BALANCE]])-1)),"")</f>
        <v/>
      </c>
      <c r="D93" s="101" t="str">
        <f>IF(tblLoan34[[#This Row],[PMT NO]]&lt;&gt;"",ScheduledPayment,"")</f>
        <v/>
      </c>
      <c r="E9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93" s="101" t="str">
        <f>IF(tblLoan34[[#This Row],[PMT NO]]&lt;&gt;"",IF(tblLoan34[[#This Row],[SCHEDULED PAYMENT]]+tblLoan34[[#This Row],[EXTRA PAYMENT]]&lt;=tblLoan34[[#This Row],[BEGINNING BALANCE]],tblLoan34[[#This Row],[SCHEDULED PAYMENT]]+tblLoan34[[#This Row],[EXTRA PAYMENT]],tblLoan34[[#This Row],[BEGINNING BALANCE]]),"")</f>
        <v/>
      </c>
      <c r="G93" s="101" t="str">
        <f>IF(tblLoan34[[#This Row],[PMT NO]]&lt;&gt;"",tblLoan34[[#This Row],[TOTAL PAYMENT]]-tblLoan34[[#This Row],[INTEREST]],"")</f>
        <v/>
      </c>
      <c r="H93" s="101" t="str">
        <f>IF(tblLoan34[[#This Row],[PMT NO]]&lt;&gt;"",tblLoan34[[#This Row],[BEGINNING BALANCE]]*(InterestRate/PaymentsPerYear),"")</f>
        <v/>
      </c>
      <c r="I93" s="101" t="str">
        <f>IF(tblLoan34[[#This Row],[PMT NO]]&lt;&gt;"",IF(tblLoan34[[#This Row],[SCHEDULED PAYMENT]]+tblLoan34[[#This Row],[EXTRA PAYMENT]]&lt;=tblLoan34[[#This Row],[BEGINNING BALANCE]],tblLoan34[[#This Row],[BEGINNING BALANCE]]-tblLoan34[[#This Row],[PRINCIPAL]],0),"")</f>
        <v/>
      </c>
      <c r="J93" s="101" t="str">
        <f>IF(tblLoan34[[#This Row],[PMT NO]]&lt;&gt;"",SUM(INDEX(tblLoan34[INTEREST],1,1):tblLoan34[[#This Row],[INTEREST]]),"")</f>
        <v/>
      </c>
    </row>
    <row r="94" spans="1:10" x14ac:dyDescent="0.2">
      <c r="A94" s="97" t="str">
        <f>IF(LoanIsGood,IF(ROW()-ROW(tblLoan34[[#Headers],[PMT NO]])&gt;ScheduledNumberOfPayments,"",ROW()-ROW(tblLoan34[[#Headers],[PMT NO]])),"")</f>
        <v/>
      </c>
      <c r="B94" s="98" t="str">
        <f>IF(tblLoan34[[#This Row],[PMT NO]]&lt;&gt;"",EOMONTH(LoanStartDate,ROW(tblLoan34[[#This Row],[PMT NO]])-ROW(tblLoan34[[#Headers],[PMT NO]])-2)+DAY(LoanStartDate),"")</f>
        <v/>
      </c>
      <c r="C94" s="101" t="str">
        <f>IF(tblLoan34[[#This Row],[PMT NO]]&lt;&gt;"",IF(ROW()-ROW(tblLoan34[[#Headers],[BEGINNING BALANCE]])=1,LoanAmount,INDEX(tblLoan34[ENDING BALANCE],ROW()-ROW(tblLoan34[[#Headers],[BEGINNING BALANCE]])-1)),"")</f>
        <v/>
      </c>
      <c r="D94" s="101" t="str">
        <f>IF(tblLoan34[[#This Row],[PMT NO]]&lt;&gt;"",ScheduledPayment,"")</f>
        <v/>
      </c>
      <c r="E9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94" s="101" t="str">
        <f>IF(tblLoan34[[#This Row],[PMT NO]]&lt;&gt;"",IF(tblLoan34[[#This Row],[SCHEDULED PAYMENT]]+tblLoan34[[#This Row],[EXTRA PAYMENT]]&lt;=tblLoan34[[#This Row],[BEGINNING BALANCE]],tblLoan34[[#This Row],[SCHEDULED PAYMENT]]+tblLoan34[[#This Row],[EXTRA PAYMENT]],tblLoan34[[#This Row],[BEGINNING BALANCE]]),"")</f>
        <v/>
      </c>
      <c r="G94" s="101" t="str">
        <f>IF(tblLoan34[[#This Row],[PMT NO]]&lt;&gt;"",tblLoan34[[#This Row],[TOTAL PAYMENT]]-tblLoan34[[#This Row],[INTEREST]],"")</f>
        <v/>
      </c>
      <c r="H94" s="101" t="str">
        <f>IF(tblLoan34[[#This Row],[PMT NO]]&lt;&gt;"",tblLoan34[[#This Row],[BEGINNING BALANCE]]*(InterestRate/PaymentsPerYear),"")</f>
        <v/>
      </c>
      <c r="I94" s="101" t="str">
        <f>IF(tblLoan34[[#This Row],[PMT NO]]&lt;&gt;"",IF(tblLoan34[[#This Row],[SCHEDULED PAYMENT]]+tblLoan34[[#This Row],[EXTRA PAYMENT]]&lt;=tblLoan34[[#This Row],[BEGINNING BALANCE]],tblLoan34[[#This Row],[BEGINNING BALANCE]]-tblLoan34[[#This Row],[PRINCIPAL]],0),"")</f>
        <v/>
      </c>
      <c r="J94" s="101" t="str">
        <f>IF(tblLoan34[[#This Row],[PMT NO]]&lt;&gt;"",SUM(INDEX(tblLoan34[INTEREST],1,1):tblLoan34[[#This Row],[INTEREST]]),"")</f>
        <v/>
      </c>
    </row>
    <row r="95" spans="1:10" x14ac:dyDescent="0.2">
      <c r="A95" s="97" t="str">
        <f>IF(LoanIsGood,IF(ROW()-ROW(tblLoan34[[#Headers],[PMT NO]])&gt;ScheduledNumberOfPayments,"",ROW()-ROW(tblLoan34[[#Headers],[PMT NO]])),"")</f>
        <v/>
      </c>
      <c r="B95" s="98" t="str">
        <f>IF(tblLoan34[[#This Row],[PMT NO]]&lt;&gt;"",EOMONTH(LoanStartDate,ROW(tblLoan34[[#This Row],[PMT NO]])-ROW(tblLoan34[[#Headers],[PMT NO]])-2)+DAY(LoanStartDate),"")</f>
        <v/>
      </c>
      <c r="C95" s="101" t="str">
        <f>IF(tblLoan34[[#This Row],[PMT NO]]&lt;&gt;"",IF(ROW()-ROW(tblLoan34[[#Headers],[BEGINNING BALANCE]])=1,LoanAmount,INDEX(tblLoan34[ENDING BALANCE],ROW()-ROW(tblLoan34[[#Headers],[BEGINNING BALANCE]])-1)),"")</f>
        <v/>
      </c>
      <c r="D95" s="101" t="str">
        <f>IF(tblLoan34[[#This Row],[PMT NO]]&lt;&gt;"",ScheduledPayment,"")</f>
        <v/>
      </c>
      <c r="E9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95" s="101" t="str">
        <f>IF(tblLoan34[[#This Row],[PMT NO]]&lt;&gt;"",IF(tblLoan34[[#This Row],[SCHEDULED PAYMENT]]+tblLoan34[[#This Row],[EXTRA PAYMENT]]&lt;=tblLoan34[[#This Row],[BEGINNING BALANCE]],tblLoan34[[#This Row],[SCHEDULED PAYMENT]]+tblLoan34[[#This Row],[EXTRA PAYMENT]],tblLoan34[[#This Row],[BEGINNING BALANCE]]),"")</f>
        <v/>
      </c>
      <c r="G95" s="101" t="str">
        <f>IF(tblLoan34[[#This Row],[PMT NO]]&lt;&gt;"",tblLoan34[[#This Row],[TOTAL PAYMENT]]-tblLoan34[[#This Row],[INTEREST]],"")</f>
        <v/>
      </c>
      <c r="H95" s="101" t="str">
        <f>IF(tblLoan34[[#This Row],[PMT NO]]&lt;&gt;"",tblLoan34[[#This Row],[BEGINNING BALANCE]]*(InterestRate/PaymentsPerYear),"")</f>
        <v/>
      </c>
      <c r="I95" s="101" t="str">
        <f>IF(tblLoan34[[#This Row],[PMT NO]]&lt;&gt;"",IF(tblLoan34[[#This Row],[SCHEDULED PAYMENT]]+tblLoan34[[#This Row],[EXTRA PAYMENT]]&lt;=tblLoan34[[#This Row],[BEGINNING BALANCE]],tblLoan34[[#This Row],[BEGINNING BALANCE]]-tblLoan34[[#This Row],[PRINCIPAL]],0),"")</f>
        <v/>
      </c>
      <c r="J95" s="101" t="str">
        <f>IF(tblLoan34[[#This Row],[PMT NO]]&lt;&gt;"",SUM(INDEX(tblLoan34[INTEREST],1,1):tblLoan34[[#This Row],[INTEREST]]),"")</f>
        <v/>
      </c>
    </row>
    <row r="96" spans="1:10" x14ac:dyDescent="0.2">
      <c r="A96" s="97" t="str">
        <f>IF(LoanIsGood,IF(ROW()-ROW(tblLoan34[[#Headers],[PMT NO]])&gt;ScheduledNumberOfPayments,"",ROW()-ROW(tblLoan34[[#Headers],[PMT NO]])),"")</f>
        <v/>
      </c>
      <c r="B96" s="98" t="str">
        <f>IF(tblLoan34[[#This Row],[PMT NO]]&lt;&gt;"",EOMONTH(LoanStartDate,ROW(tblLoan34[[#This Row],[PMT NO]])-ROW(tblLoan34[[#Headers],[PMT NO]])-2)+DAY(LoanStartDate),"")</f>
        <v/>
      </c>
      <c r="C96" s="101" t="str">
        <f>IF(tblLoan34[[#This Row],[PMT NO]]&lt;&gt;"",IF(ROW()-ROW(tblLoan34[[#Headers],[BEGINNING BALANCE]])=1,LoanAmount,INDEX(tblLoan34[ENDING BALANCE],ROW()-ROW(tblLoan34[[#Headers],[BEGINNING BALANCE]])-1)),"")</f>
        <v/>
      </c>
      <c r="D96" s="101" t="str">
        <f>IF(tblLoan34[[#This Row],[PMT NO]]&lt;&gt;"",ScheduledPayment,"")</f>
        <v/>
      </c>
      <c r="E9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96" s="101" t="str">
        <f>IF(tblLoan34[[#This Row],[PMT NO]]&lt;&gt;"",IF(tblLoan34[[#This Row],[SCHEDULED PAYMENT]]+tblLoan34[[#This Row],[EXTRA PAYMENT]]&lt;=tblLoan34[[#This Row],[BEGINNING BALANCE]],tblLoan34[[#This Row],[SCHEDULED PAYMENT]]+tblLoan34[[#This Row],[EXTRA PAYMENT]],tblLoan34[[#This Row],[BEGINNING BALANCE]]),"")</f>
        <v/>
      </c>
      <c r="G96" s="101" t="str">
        <f>IF(tblLoan34[[#This Row],[PMT NO]]&lt;&gt;"",tblLoan34[[#This Row],[TOTAL PAYMENT]]-tblLoan34[[#This Row],[INTEREST]],"")</f>
        <v/>
      </c>
      <c r="H96" s="101" t="str">
        <f>IF(tblLoan34[[#This Row],[PMT NO]]&lt;&gt;"",tblLoan34[[#This Row],[BEGINNING BALANCE]]*(InterestRate/PaymentsPerYear),"")</f>
        <v/>
      </c>
      <c r="I96" s="101" t="str">
        <f>IF(tblLoan34[[#This Row],[PMT NO]]&lt;&gt;"",IF(tblLoan34[[#This Row],[SCHEDULED PAYMENT]]+tblLoan34[[#This Row],[EXTRA PAYMENT]]&lt;=tblLoan34[[#This Row],[BEGINNING BALANCE]],tblLoan34[[#This Row],[BEGINNING BALANCE]]-tblLoan34[[#This Row],[PRINCIPAL]],0),"")</f>
        <v/>
      </c>
      <c r="J96" s="101" t="str">
        <f>IF(tblLoan34[[#This Row],[PMT NO]]&lt;&gt;"",SUM(INDEX(tblLoan34[INTEREST],1,1):tblLoan34[[#This Row],[INTEREST]]),"")</f>
        <v/>
      </c>
    </row>
    <row r="97" spans="1:10" x14ac:dyDescent="0.2">
      <c r="A97" s="97" t="str">
        <f>IF(LoanIsGood,IF(ROW()-ROW(tblLoan34[[#Headers],[PMT NO]])&gt;ScheduledNumberOfPayments,"",ROW()-ROW(tblLoan34[[#Headers],[PMT NO]])),"")</f>
        <v/>
      </c>
      <c r="B97" s="98" t="str">
        <f>IF(tblLoan34[[#This Row],[PMT NO]]&lt;&gt;"",EOMONTH(LoanStartDate,ROW(tblLoan34[[#This Row],[PMT NO]])-ROW(tblLoan34[[#Headers],[PMT NO]])-2)+DAY(LoanStartDate),"")</f>
        <v/>
      </c>
      <c r="C97" s="101" t="str">
        <f>IF(tblLoan34[[#This Row],[PMT NO]]&lt;&gt;"",IF(ROW()-ROW(tblLoan34[[#Headers],[BEGINNING BALANCE]])=1,LoanAmount,INDEX(tblLoan34[ENDING BALANCE],ROW()-ROW(tblLoan34[[#Headers],[BEGINNING BALANCE]])-1)),"")</f>
        <v/>
      </c>
      <c r="D97" s="101" t="str">
        <f>IF(tblLoan34[[#This Row],[PMT NO]]&lt;&gt;"",ScheduledPayment,"")</f>
        <v/>
      </c>
      <c r="E9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97" s="101" t="str">
        <f>IF(tblLoan34[[#This Row],[PMT NO]]&lt;&gt;"",IF(tblLoan34[[#This Row],[SCHEDULED PAYMENT]]+tblLoan34[[#This Row],[EXTRA PAYMENT]]&lt;=tblLoan34[[#This Row],[BEGINNING BALANCE]],tblLoan34[[#This Row],[SCHEDULED PAYMENT]]+tblLoan34[[#This Row],[EXTRA PAYMENT]],tblLoan34[[#This Row],[BEGINNING BALANCE]]),"")</f>
        <v/>
      </c>
      <c r="G97" s="101" t="str">
        <f>IF(tblLoan34[[#This Row],[PMT NO]]&lt;&gt;"",tblLoan34[[#This Row],[TOTAL PAYMENT]]-tblLoan34[[#This Row],[INTEREST]],"")</f>
        <v/>
      </c>
      <c r="H97" s="101" t="str">
        <f>IF(tblLoan34[[#This Row],[PMT NO]]&lt;&gt;"",tblLoan34[[#This Row],[BEGINNING BALANCE]]*(InterestRate/PaymentsPerYear),"")</f>
        <v/>
      </c>
      <c r="I97" s="101" t="str">
        <f>IF(tblLoan34[[#This Row],[PMT NO]]&lt;&gt;"",IF(tblLoan34[[#This Row],[SCHEDULED PAYMENT]]+tblLoan34[[#This Row],[EXTRA PAYMENT]]&lt;=tblLoan34[[#This Row],[BEGINNING BALANCE]],tblLoan34[[#This Row],[BEGINNING BALANCE]]-tblLoan34[[#This Row],[PRINCIPAL]],0),"")</f>
        <v/>
      </c>
      <c r="J97" s="101" t="str">
        <f>IF(tblLoan34[[#This Row],[PMT NO]]&lt;&gt;"",SUM(INDEX(tblLoan34[INTEREST],1,1):tblLoan34[[#This Row],[INTEREST]]),"")</f>
        <v/>
      </c>
    </row>
    <row r="98" spans="1:10" x14ac:dyDescent="0.2">
      <c r="A98" s="97" t="str">
        <f>IF(LoanIsGood,IF(ROW()-ROW(tblLoan34[[#Headers],[PMT NO]])&gt;ScheduledNumberOfPayments,"",ROW()-ROW(tblLoan34[[#Headers],[PMT NO]])),"")</f>
        <v/>
      </c>
      <c r="B98" s="98" t="str">
        <f>IF(tblLoan34[[#This Row],[PMT NO]]&lt;&gt;"",EOMONTH(LoanStartDate,ROW(tblLoan34[[#This Row],[PMT NO]])-ROW(tblLoan34[[#Headers],[PMT NO]])-2)+DAY(LoanStartDate),"")</f>
        <v/>
      </c>
      <c r="C98" s="101" t="str">
        <f>IF(tblLoan34[[#This Row],[PMT NO]]&lt;&gt;"",IF(ROW()-ROW(tblLoan34[[#Headers],[BEGINNING BALANCE]])=1,LoanAmount,INDEX(tblLoan34[ENDING BALANCE],ROW()-ROW(tblLoan34[[#Headers],[BEGINNING BALANCE]])-1)),"")</f>
        <v/>
      </c>
      <c r="D98" s="101" t="str">
        <f>IF(tblLoan34[[#This Row],[PMT NO]]&lt;&gt;"",ScheduledPayment,"")</f>
        <v/>
      </c>
      <c r="E9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98" s="101" t="str">
        <f>IF(tblLoan34[[#This Row],[PMT NO]]&lt;&gt;"",IF(tblLoan34[[#This Row],[SCHEDULED PAYMENT]]+tblLoan34[[#This Row],[EXTRA PAYMENT]]&lt;=tblLoan34[[#This Row],[BEGINNING BALANCE]],tblLoan34[[#This Row],[SCHEDULED PAYMENT]]+tblLoan34[[#This Row],[EXTRA PAYMENT]],tblLoan34[[#This Row],[BEGINNING BALANCE]]),"")</f>
        <v/>
      </c>
      <c r="G98" s="101" t="str">
        <f>IF(tblLoan34[[#This Row],[PMT NO]]&lt;&gt;"",tblLoan34[[#This Row],[TOTAL PAYMENT]]-tblLoan34[[#This Row],[INTEREST]],"")</f>
        <v/>
      </c>
      <c r="H98" s="101" t="str">
        <f>IF(tblLoan34[[#This Row],[PMT NO]]&lt;&gt;"",tblLoan34[[#This Row],[BEGINNING BALANCE]]*(InterestRate/PaymentsPerYear),"")</f>
        <v/>
      </c>
      <c r="I98" s="101" t="str">
        <f>IF(tblLoan34[[#This Row],[PMT NO]]&lt;&gt;"",IF(tblLoan34[[#This Row],[SCHEDULED PAYMENT]]+tblLoan34[[#This Row],[EXTRA PAYMENT]]&lt;=tblLoan34[[#This Row],[BEGINNING BALANCE]],tblLoan34[[#This Row],[BEGINNING BALANCE]]-tblLoan34[[#This Row],[PRINCIPAL]],0),"")</f>
        <v/>
      </c>
      <c r="J98" s="101" t="str">
        <f>IF(tblLoan34[[#This Row],[PMT NO]]&lt;&gt;"",SUM(INDEX(tblLoan34[INTEREST],1,1):tblLoan34[[#This Row],[INTEREST]]),"")</f>
        <v/>
      </c>
    </row>
    <row r="99" spans="1:10" x14ac:dyDescent="0.2">
      <c r="A99" s="97" t="str">
        <f>IF(LoanIsGood,IF(ROW()-ROW(tblLoan34[[#Headers],[PMT NO]])&gt;ScheduledNumberOfPayments,"",ROW()-ROW(tblLoan34[[#Headers],[PMT NO]])),"")</f>
        <v/>
      </c>
      <c r="B99" s="98" t="str">
        <f>IF(tblLoan34[[#This Row],[PMT NO]]&lt;&gt;"",EOMONTH(LoanStartDate,ROW(tblLoan34[[#This Row],[PMT NO]])-ROW(tblLoan34[[#Headers],[PMT NO]])-2)+DAY(LoanStartDate),"")</f>
        <v/>
      </c>
      <c r="C99" s="101" t="str">
        <f>IF(tblLoan34[[#This Row],[PMT NO]]&lt;&gt;"",IF(ROW()-ROW(tblLoan34[[#Headers],[BEGINNING BALANCE]])=1,LoanAmount,INDEX(tblLoan34[ENDING BALANCE],ROW()-ROW(tblLoan34[[#Headers],[BEGINNING BALANCE]])-1)),"")</f>
        <v/>
      </c>
      <c r="D99" s="101" t="str">
        <f>IF(tblLoan34[[#This Row],[PMT NO]]&lt;&gt;"",ScheduledPayment,"")</f>
        <v/>
      </c>
      <c r="E9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99" s="101" t="str">
        <f>IF(tblLoan34[[#This Row],[PMT NO]]&lt;&gt;"",IF(tblLoan34[[#This Row],[SCHEDULED PAYMENT]]+tblLoan34[[#This Row],[EXTRA PAYMENT]]&lt;=tblLoan34[[#This Row],[BEGINNING BALANCE]],tblLoan34[[#This Row],[SCHEDULED PAYMENT]]+tblLoan34[[#This Row],[EXTRA PAYMENT]],tblLoan34[[#This Row],[BEGINNING BALANCE]]),"")</f>
        <v/>
      </c>
      <c r="G99" s="101" t="str">
        <f>IF(tblLoan34[[#This Row],[PMT NO]]&lt;&gt;"",tblLoan34[[#This Row],[TOTAL PAYMENT]]-tblLoan34[[#This Row],[INTEREST]],"")</f>
        <v/>
      </c>
      <c r="H99" s="101" t="str">
        <f>IF(tblLoan34[[#This Row],[PMT NO]]&lt;&gt;"",tblLoan34[[#This Row],[BEGINNING BALANCE]]*(InterestRate/PaymentsPerYear),"")</f>
        <v/>
      </c>
      <c r="I99" s="101" t="str">
        <f>IF(tblLoan34[[#This Row],[PMT NO]]&lt;&gt;"",IF(tblLoan34[[#This Row],[SCHEDULED PAYMENT]]+tblLoan34[[#This Row],[EXTRA PAYMENT]]&lt;=tblLoan34[[#This Row],[BEGINNING BALANCE]],tblLoan34[[#This Row],[BEGINNING BALANCE]]-tblLoan34[[#This Row],[PRINCIPAL]],0),"")</f>
        <v/>
      </c>
      <c r="J99" s="101" t="str">
        <f>IF(tblLoan34[[#This Row],[PMT NO]]&lt;&gt;"",SUM(INDEX(tblLoan34[INTEREST],1,1):tblLoan34[[#This Row],[INTEREST]]),"")</f>
        <v/>
      </c>
    </row>
    <row r="100" spans="1:10" x14ac:dyDescent="0.2">
      <c r="A100" s="97" t="str">
        <f>IF(LoanIsGood,IF(ROW()-ROW(tblLoan34[[#Headers],[PMT NO]])&gt;ScheduledNumberOfPayments,"",ROW()-ROW(tblLoan34[[#Headers],[PMT NO]])),"")</f>
        <v/>
      </c>
      <c r="B100" s="98" t="str">
        <f>IF(tblLoan34[[#This Row],[PMT NO]]&lt;&gt;"",EOMONTH(LoanStartDate,ROW(tblLoan34[[#This Row],[PMT NO]])-ROW(tblLoan34[[#Headers],[PMT NO]])-2)+DAY(LoanStartDate),"")</f>
        <v/>
      </c>
      <c r="C100" s="101" t="str">
        <f>IF(tblLoan34[[#This Row],[PMT NO]]&lt;&gt;"",IF(ROW()-ROW(tblLoan34[[#Headers],[BEGINNING BALANCE]])=1,LoanAmount,INDEX(tblLoan34[ENDING BALANCE],ROW()-ROW(tblLoan34[[#Headers],[BEGINNING BALANCE]])-1)),"")</f>
        <v/>
      </c>
      <c r="D100" s="101" t="str">
        <f>IF(tblLoan34[[#This Row],[PMT NO]]&lt;&gt;"",ScheduledPayment,"")</f>
        <v/>
      </c>
      <c r="E10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00" s="101" t="str">
        <f>IF(tblLoan34[[#This Row],[PMT NO]]&lt;&gt;"",IF(tblLoan34[[#This Row],[SCHEDULED PAYMENT]]+tblLoan34[[#This Row],[EXTRA PAYMENT]]&lt;=tblLoan34[[#This Row],[BEGINNING BALANCE]],tblLoan34[[#This Row],[SCHEDULED PAYMENT]]+tblLoan34[[#This Row],[EXTRA PAYMENT]],tblLoan34[[#This Row],[BEGINNING BALANCE]]),"")</f>
        <v/>
      </c>
      <c r="G100" s="101" t="str">
        <f>IF(tblLoan34[[#This Row],[PMT NO]]&lt;&gt;"",tblLoan34[[#This Row],[TOTAL PAYMENT]]-tblLoan34[[#This Row],[INTEREST]],"")</f>
        <v/>
      </c>
      <c r="H100" s="101" t="str">
        <f>IF(tblLoan34[[#This Row],[PMT NO]]&lt;&gt;"",tblLoan34[[#This Row],[BEGINNING BALANCE]]*(InterestRate/PaymentsPerYear),"")</f>
        <v/>
      </c>
      <c r="I100" s="101" t="str">
        <f>IF(tblLoan34[[#This Row],[PMT NO]]&lt;&gt;"",IF(tblLoan34[[#This Row],[SCHEDULED PAYMENT]]+tblLoan34[[#This Row],[EXTRA PAYMENT]]&lt;=tblLoan34[[#This Row],[BEGINNING BALANCE]],tblLoan34[[#This Row],[BEGINNING BALANCE]]-tblLoan34[[#This Row],[PRINCIPAL]],0),"")</f>
        <v/>
      </c>
      <c r="J100" s="101" t="str">
        <f>IF(tblLoan34[[#This Row],[PMT NO]]&lt;&gt;"",SUM(INDEX(tblLoan34[INTEREST],1,1):tblLoan34[[#This Row],[INTEREST]]),"")</f>
        <v/>
      </c>
    </row>
    <row r="101" spans="1:10" x14ac:dyDescent="0.2">
      <c r="A101" s="97" t="str">
        <f>IF(LoanIsGood,IF(ROW()-ROW(tblLoan34[[#Headers],[PMT NO]])&gt;ScheduledNumberOfPayments,"",ROW()-ROW(tblLoan34[[#Headers],[PMT NO]])),"")</f>
        <v/>
      </c>
      <c r="B101" s="98" t="str">
        <f>IF(tblLoan34[[#This Row],[PMT NO]]&lt;&gt;"",EOMONTH(LoanStartDate,ROW(tblLoan34[[#This Row],[PMT NO]])-ROW(tblLoan34[[#Headers],[PMT NO]])-2)+DAY(LoanStartDate),"")</f>
        <v/>
      </c>
      <c r="C101" s="101" t="str">
        <f>IF(tblLoan34[[#This Row],[PMT NO]]&lt;&gt;"",IF(ROW()-ROW(tblLoan34[[#Headers],[BEGINNING BALANCE]])=1,LoanAmount,INDEX(tblLoan34[ENDING BALANCE],ROW()-ROW(tblLoan34[[#Headers],[BEGINNING BALANCE]])-1)),"")</f>
        <v/>
      </c>
      <c r="D101" s="101" t="str">
        <f>IF(tblLoan34[[#This Row],[PMT NO]]&lt;&gt;"",ScheduledPayment,"")</f>
        <v/>
      </c>
      <c r="E10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01" s="101" t="str">
        <f>IF(tblLoan34[[#This Row],[PMT NO]]&lt;&gt;"",IF(tblLoan34[[#This Row],[SCHEDULED PAYMENT]]+tblLoan34[[#This Row],[EXTRA PAYMENT]]&lt;=tblLoan34[[#This Row],[BEGINNING BALANCE]],tblLoan34[[#This Row],[SCHEDULED PAYMENT]]+tblLoan34[[#This Row],[EXTRA PAYMENT]],tblLoan34[[#This Row],[BEGINNING BALANCE]]),"")</f>
        <v/>
      </c>
      <c r="G101" s="101" t="str">
        <f>IF(tblLoan34[[#This Row],[PMT NO]]&lt;&gt;"",tblLoan34[[#This Row],[TOTAL PAYMENT]]-tblLoan34[[#This Row],[INTEREST]],"")</f>
        <v/>
      </c>
      <c r="H101" s="101" t="str">
        <f>IF(tblLoan34[[#This Row],[PMT NO]]&lt;&gt;"",tblLoan34[[#This Row],[BEGINNING BALANCE]]*(InterestRate/PaymentsPerYear),"")</f>
        <v/>
      </c>
      <c r="I101" s="101" t="str">
        <f>IF(tblLoan34[[#This Row],[PMT NO]]&lt;&gt;"",IF(tblLoan34[[#This Row],[SCHEDULED PAYMENT]]+tblLoan34[[#This Row],[EXTRA PAYMENT]]&lt;=tblLoan34[[#This Row],[BEGINNING BALANCE]],tblLoan34[[#This Row],[BEGINNING BALANCE]]-tblLoan34[[#This Row],[PRINCIPAL]],0),"")</f>
        <v/>
      </c>
      <c r="J101" s="101" t="str">
        <f>IF(tblLoan34[[#This Row],[PMT NO]]&lt;&gt;"",SUM(INDEX(tblLoan34[INTEREST],1,1):tblLoan34[[#This Row],[INTEREST]]),"")</f>
        <v/>
      </c>
    </row>
    <row r="102" spans="1:10" x14ac:dyDescent="0.2">
      <c r="A102" s="97" t="str">
        <f>IF(LoanIsGood,IF(ROW()-ROW(tblLoan34[[#Headers],[PMT NO]])&gt;ScheduledNumberOfPayments,"",ROW()-ROW(tblLoan34[[#Headers],[PMT NO]])),"")</f>
        <v/>
      </c>
      <c r="B102" s="98" t="str">
        <f>IF(tblLoan34[[#This Row],[PMT NO]]&lt;&gt;"",EOMONTH(LoanStartDate,ROW(tblLoan34[[#This Row],[PMT NO]])-ROW(tblLoan34[[#Headers],[PMT NO]])-2)+DAY(LoanStartDate),"")</f>
        <v/>
      </c>
      <c r="C102" s="101" t="str">
        <f>IF(tblLoan34[[#This Row],[PMT NO]]&lt;&gt;"",IF(ROW()-ROW(tblLoan34[[#Headers],[BEGINNING BALANCE]])=1,LoanAmount,INDEX(tblLoan34[ENDING BALANCE],ROW()-ROW(tblLoan34[[#Headers],[BEGINNING BALANCE]])-1)),"")</f>
        <v/>
      </c>
      <c r="D102" s="101" t="str">
        <f>IF(tblLoan34[[#This Row],[PMT NO]]&lt;&gt;"",ScheduledPayment,"")</f>
        <v/>
      </c>
      <c r="E10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02" s="101" t="str">
        <f>IF(tblLoan34[[#This Row],[PMT NO]]&lt;&gt;"",IF(tblLoan34[[#This Row],[SCHEDULED PAYMENT]]+tblLoan34[[#This Row],[EXTRA PAYMENT]]&lt;=tblLoan34[[#This Row],[BEGINNING BALANCE]],tblLoan34[[#This Row],[SCHEDULED PAYMENT]]+tblLoan34[[#This Row],[EXTRA PAYMENT]],tblLoan34[[#This Row],[BEGINNING BALANCE]]),"")</f>
        <v/>
      </c>
      <c r="G102" s="101" t="str">
        <f>IF(tblLoan34[[#This Row],[PMT NO]]&lt;&gt;"",tblLoan34[[#This Row],[TOTAL PAYMENT]]-tblLoan34[[#This Row],[INTEREST]],"")</f>
        <v/>
      </c>
      <c r="H102" s="101" t="str">
        <f>IF(tblLoan34[[#This Row],[PMT NO]]&lt;&gt;"",tblLoan34[[#This Row],[BEGINNING BALANCE]]*(InterestRate/PaymentsPerYear),"")</f>
        <v/>
      </c>
      <c r="I102" s="101" t="str">
        <f>IF(tblLoan34[[#This Row],[PMT NO]]&lt;&gt;"",IF(tblLoan34[[#This Row],[SCHEDULED PAYMENT]]+tblLoan34[[#This Row],[EXTRA PAYMENT]]&lt;=tblLoan34[[#This Row],[BEGINNING BALANCE]],tblLoan34[[#This Row],[BEGINNING BALANCE]]-tblLoan34[[#This Row],[PRINCIPAL]],0),"")</f>
        <v/>
      </c>
      <c r="J102" s="101" t="str">
        <f>IF(tblLoan34[[#This Row],[PMT NO]]&lt;&gt;"",SUM(INDEX(tblLoan34[INTEREST],1,1):tblLoan34[[#This Row],[INTEREST]]),"")</f>
        <v/>
      </c>
    </row>
    <row r="103" spans="1:10" x14ac:dyDescent="0.2">
      <c r="A103" s="97" t="str">
        <f>IF(LoanIsGood,IF(ROW()-ROW(tblLoan34[[#Headers],[PMT NO]])&gt;ScheduledNumberOfPayments,"",ROW()-ROW(tblLoan34[[#Headers],[PMT NO]])),"")</f>
        <v/>
      </c>
      <c r="B103" s="98" t="str">
        <f>IF(tblLoan34[[#This Row],[PMT NO]]&lt;&gt;"",EOMONTH(LoanStartDate,ROW(tblLoan34[[#This Row],[PMT NO]])-ROW(tblLoan34[[#Headers],[PMT NO]])-2)+DAY(LoanStartDate),"")</f>
        <v/>
      </c>
      <c r="C103" s="101" t="str">
        <f>IF(tblLoan34[[#This Row],[PMT NO]]&lt;&gt;"",IF(ROW()-ROW(tblLoan34[[#Headers],[BEGINNING BALANCE]])=1,LoanAmount,INDEX(tblLoan34[ENDING BALANCE],ROW()-ROW(tblLoan34[[#Headers],[BEGINNING BALANCE]])-1)),"")</f>
        <v/>
      </c>
      <c r="D103" s="101" t="str">
        <f>IF(tblLoan34[[#This Row],[PMT NO]]&lt;&gt;"",ScheduledPayment,"")</f>
        <v/>
      </c>
      <c r="E10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03" s="101" t="str">
        <f>IF(tblLoan34[[#This Row],[PMT NO]]&lt;&gt;"",IF(tblLoan34[[#This Row],[SCHEDULED PAYMENT]]+tblLoan34[[#This Row],[EXTRA PAYMENT]]&lt;=tblLoan34[[#This Row],[BEGINNING BALANCE]],tblLoan34[[#This Row],[SCHEDULED PAYMENT]]+tblLoan34[[#This Row],[EXTRA PAYMENT]],tblLoan34[[#This Row],[BEGINNING BALANCE]]),"")</f>
        <v/>
      </c>
      <c r="G103" s="101" t="str">
        <f>IF(tblLoan34[[#This Row],[PMT NO]]&lt;&gt;"",tblLoan34[[#This Row],[TOTAL PAYMENT]]-tblLoan34[[#This Row],[INTEREST]],"")</f>
        <v/>
      </c>
      <c r="H103" s="101" t="str">
        <f>IF(tblLoan34[[#This Row],[PMT NO]]&lt;&gt;"",tblLoan34[[#This Row],[BEGINNING BALANCE]]*(InterestRate/PaymentsPerYear),"")</f>
        <v/>
      </c>
      <c r="I103" s="101" t="str">
        <f>IF(tblLoan34[[#This Row],[PMT NO]]&lt;&gt;"",IF(tblLoan34[[#This Row],[SCHEDULED PAYMENT]]+tblLoan34[[#This Row],[EXTRA PAYMENT]]&lt;=tblLoan34[[#This Row],[BEGINNING BALANCE]],tblLoan34[[#This Row],[BEGINNING BALANCE]]-tblLoan34[[#This Row],[PRINCIPAL]],0),"")</f>
        <v/>
      </c>
      <c r="J103" s="101" t="str">
        <f>IF(tblLoan34[[#This Row],[PMT NO]]&lt;&gt;"",SUM(INDEX(tblLoan34[INTEREST],1,1):tblLoan34[[#This Row],[INTEREST]]),"")</f>
        <v/>
      </c>
    </row>
    <row r="104" spans="1:10" x14ac:dyDescent="0.2">
      <c r="A104" s="97" t="str">
        <f>IF(LoanIsGood,IF(ROW()-ROW(tblLoan34[[#Headers],[PMT NO]])&gt;ScheduledNumberOfPayments,"",ROW()-ROW(tblLoan34[[#Headers],[PMT NO]])),"")</f>
        <v/>
      </c>
      <c r="B104" s="98" t="str">
        <f>IF(tblLoan34[[#This Row],[PMT NO]]&lt;&gt;"",EOMONTH(LoanStartDate,ROW(tblLoan34[[#This Row],[PMT NO]])-ROW(tblLoan34[[#Headers],[PMT NO]])-2)+DAY(LoanStartDate),"")</f>
        <v/>
      </c>
      <c r="C104" s="101" t="str">
        <f>IF(tblLoan34[[#This Row],[PMT NO]]&lt;&gt;"",IF(ROW()-ROW(tblLoan34[[#Headers],[BEGINNING BALANCE]])=1,LoanAmount,INDEX(tblLoan34[ENDING BALANCE],ROW()-ROW(tblLoan34[[#Headers],[BEGINNING BALANCE]])-1)),"")</f>
        <v/>
      </c>
      <c r="D104" s="101" t="str">
        <f>IF(tblLoan34[[#This Row],[PMT NO]]&lt;&gt;"",ScheduledPayment,"")</f>
        <v/>
      </c>
      <c r="E10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04" s="101" t="str">
        <f>IF(tblLoan34[[#This Row],[PMT NO]]&lt;&gt;"",IF(tblLoan34[[#This Row],[SCHEDULED PAYMENT]]+tblLoan34[[#This Row],[EXTRA PAYMENT]]&lt;=tblLoan34[[#This Row],[BEGINNING BALANCE]],tblLoan34[[#This Row],[SCHEDULED PAYMENT]]+tblLoan34[[#This Row],[EXTRA PAYMENT]],tblLoan34[[#This Row],[BEGINNING BALANCE]]),"")</f>
        <v/>
      </c>
      <c r="G104" s="101" t="str">
        <f>IF(tblLoan34[[#This Row],[PMT NO]]&lt;&gt;"",tblLoan34[[#This Row],[TOTAL PAYMENT]]-tblLoan34[[#This Row],[INTEREST]],"")</f>
        <v/>
      </c>
      <c r="H104" s="101" t="str">
        <f>IF(tblLoan34[[#This Row],[PMT NO]]&lt;&gt;"",tblLoan34[[#This Row],[BEGINNING BALANCE]]*(InterestRate/PaymentsPerYear),"")</f>
        <v/>
      </c>
      <c r="I104" s="101" t="str">
        <f>IF(tblLoan34[[#This Row],[PMT NO]]&lt;&gt;"",IF(tblLoan34[[#This Row],[SCHEDULED PAYMENT]]+tblLoan34[[#This Row],[EXTRA PAYMENT]]&lt;=tblLoan34[[#This Row],[BEGINNING BALANCE]],tblLoan34[[#This Row],[BEGINNING BALANCE]]-tblLoan34[[#This Row],[PRINCIPAL]],0),"")</f>
        <v/>
      </c>
      <c r="J104" s="101" t="str">
        <f>IF(tblLoan34[[#This Row],[PMT NO]]&lt;&gt;"",SUM(INDEX(tblLoan34[INTEREST],1,1):tblLoan34[[#This Row],[INTEREST]]),"")</f>
        <v/>
      </c>
    </row>
    <row r="105" spans="1:10" x14ac:dyDescent="0.2">
      <c r="A105" s="97" t="str">
        <f>IF(LoanIsGood,IF(ROW()-ROW(tblLoan34[[#Headers],[PMT NO]])&gt;ScheduledNumberOfPayments,"",ROW()-ROW(tblLoan34[[#Headers],[PMT NO]])),"")</f>
        <v/>
      </c>
      <c r="B105" s="98" t="str">
        <f>IF(tblLoan34[[#This Row],[PMT NO]]&lt;&gt;"",EOMONTH(LoanStartDate,ROW(tblLoan34[[#This Row],[PMT NO]])-ROW(tblLoan34[[#Headers],[PMT NO]])-2)+DAY(LoanStartDate),"")</f>
        <v/>
      </c>
      <c r="C105" s="101" t="str">
        <f>IF(tblLoan34[[#This Row],[PMT NO]]&lt;&gt;"",IF(ROW()-ROW(tblLoan34[[#Headers],[BEGINNING BALANCE]])=1,LoanAmount,INDEX(tblLoan34[ENDING BALANCE],ROW()-ROW(tblLoan34[[#Headers],[BEGINNING BALANCE]])-1)),"")</f>
        <v/>
      </c>
      <c r="D105" s="101" t="str">
        <f>IF(tblLoan34[[#This Row],[PMT NO]]&lt;&gt;"",ScheduledPayment,"")</f>
        <v/>
      </c>
      <c r="E10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05" s="101" t="str">
        <f>IF(tblLoan34[[#This Row],[PMT NO]]&lt;&gt;"",IF(tblLoan34[[#This Row],[SCHEDULED PAYMENT]]+tblLoan34[[#This Row],[EXTRA PAYMENT]]&lt;=tblLoan34[[#This Row],[BEGINNING BALANCE]],tblLoan34[[#This Row],[SCHEDULED PAYMENT]]+tblLoan34[[#This Row],[EXTRA PAYMENT]],tblLoan34[[#This Row],[BEGINNING BALANCE]]),"")</f>
        <v/>
      </c>
      <c r="G105" s="101" t="str">
        <f>IF(tblLoan34[[#This Row],[PMT NO]]&lt;&gt;"",tblLoan34[[#This Row],[TOTAL PAYMENT]]-tblLoan34[[#This Row],[INTEREST]],"")</f>
        <v/>
      </c>
      <c r="H105" s="101" t="str">
        <f>IF(tblLoan34[[#This Row],[PMT NO]]&lt;&gt;"",tblLoan34[[#This Row],[BEGINNING BALANCE]]*(InterestRate/PaymentsPerYear),"")</f>
        <v/>
      </c>
      <c r="I105" s="101" t="str">
        <f>IF(tblLoan34[[#This Row],[PMT NO]]&lt;&gt;"",IF(tblLoan34[[#This Row],[SCHEDULED PAYMENT]]+tblLoan34[[#This Row],[EXTRA PAYMENT]]&lt;=tblLoan34[[#This Row],[BEGINNING BALANCE]],tblLoan34[[#This Row],[BEGINNING BALANCE]]-tblLoan34[[#This Row],[PRINCIPAL]],0),"")</f>
        <v/>
      </c>
      <c r="J105" s="101" t="str">
        <f>IF(tblLoan34[[#This Row],[PMT NO]]&lt;&gt;"",SUM(INDEX(tblLoan34[INTEREST],1,1):tblLoan34[[#This Row],[INTEREST]]),"")</f>
        <v/>
      </c>
    </row>
    <row r="106" spans="1:10" x14ac:dyDescent="0.2">
      <c r="A106" s="97" t="str">
        <f>IF(LoanIsGood,IF(ROW()-ROW(tblLoan34[[#Headers],[PMT NO]])&gt;ScheduledNumberOfPayments,"",ROW()-ROW(tblLoan34[[#Headers],[PMT NO]])),"")</f>
        <v/>
      </c>
      <c r="B106" s="98" t="str">
        <f>IF(tblLoan34[[#This Row],[PMT NO]]&lt;&gt;"",EOMONTH(LoanStartDate,ROW(tblLoan34[[#This Row],[PMT NO]])-ROW(tblLoan34[[#Headers],[PMT NO]])-2)+DAY(LoanStartDate),"")</f>
        <v/>
      </c>
      <c r="C106" s="101" t="str">
        <f>IF(tblLoan34[[#This Row],[PMT NO]]&lt;&gt;"",IF(ROW()-ROW(tblLoan34[[#Headers],[BEGINNING BALANCE]])=1,LoanAmount,INDEX(tblLoan34[ENDING BALANCE],ROW()-ROW(tblLoan34[[#Headers],[BEGINNING BALANCE]])-1)),"")</f>
        <v/>
      </c>
      <c r="D106" s="101" t="str">
        <f>IF(tblLoan34[[#This Row],[PMT NO]]&lt;&gt;"",ScheduledPayment,"")</f>
        <v/>
      </c>
      <c r="E10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06" s="101" t="str">
        <f>IF(tblLoan34[[#This Row],[PMT NO]]&lt;&gt;"",IF(tblLoan34[[#This Row],[SCHEDULED PAYMENT]]+tblLoan34[[#This Row],[EXTRA PAYMENT]]&lt;=tblLoan34[[#This Row],[BEGINNING BALANCE]],tblLoan34[[#This Row],[SCHEDULED PAYMENT]]+tblLoan34[[#This Row],[EXTRA PAYMENT]],tblLoan34[[#This Row],[BEGINNING BALANCE]]),"")</f>
        <v/>
      </c>
      <c r="G106" s="101" t="str">
        <f>IF(tblLoan34[[#This Row],[PMT NO]]&lt;&gt;"",tblLoan34[[#This Row],[TOTAL PAYMENT]]-tblLoan34[[#This Row],[INTEREST]],"")</f>
        <v/>
      </c>
      <c r="H106" s="101" t="str">
        <f>IF(tblLoan34[[#This Row],[PMT NO]]&lt;&gt;"",tblLoan34[[#This Row],[BEGINNING BALANCE]]*(InterestRate/PaymentsPerYear),"")</f>
        <v/>
      </c>
      <c r="I106" s="101" t="str">
        <f>IF(tblLoan34[[#This Row],[PMT NO]]&lt;&gt;"",IF(tblLoan34[[#This Row],[SCHEDULED PAYMENT]]+tblLoan34[[#This Row],[EXTRA PAYMENT]]&lt;=tblLoan34[[#This Row],[BEGINNING BALANCE]],tblLoan34[[#This Row],[BEGINNING BALANCE]]-tblLoan34[[#This Row],[PRINCIPAL]],0),"")</f>
        <v/>
      </c>
      <c r="J106" s="101" t="str">
        <f>IF(tblLoan34[[#This Row],[PMT NO]]&lt;&gt;"",SUM(INDEX(tblLoan34[INTEREST],1,1):tblLoan34[[#This Row],[INTEREST]]),"")</f>
        <v/>
      </c>
    </row>
    <row r="107" spans="1:10" x14ac:dyDescent="0.2">
      <c r="A107" s="97" t="str">
        <f>IF(LoanIsGood,IF(ROW()-ROW(tblLoan34[[#Headers],[PMT NO]])&gt;ScheduledNumberOfPayments,"",ROW()-ROW(tblLoan34[[#Headers],[PMT NO]])),"")</f>
        <v/>
      </c>
      <c r="B107" s="98" t="str">
        <f>IF(tblLoan34[[#This Row],[PMT NO]]&lt;&gt;"",EOMONTH(LoanStartDate,ROW(tblLoan34[[#This Row],[PMT NO]])-ROW(tblLoan34[[#Headers],[PMT NO]])-2)+DAY(LoanStartDate),"")</f>
        <v/>
      </c>
      <c r="C107" s="101" t="str">
        <f>IF(tblLoan34[[#This Row],[PMT NO]]&lt;&gt;"",IF(ROW()-ROW(tblLoan34[[#Headers],[BEGINNING BALANCE]])=1,LoanAmount,INDEX(tblLoan34[ENDING BALANCE],ROW()-ROW(tblLoan34[[#Headers],[BEGINNING BALANCE]])-1)),"")</f>
        <v/>
      </c>
      <c r="D107" s="101" t="str">
        <f>IF(tblLoan34[[#This Row],[PMT NO]]&lt;&gt;"",ScheduledPayment,"")</f>
        <v/>
      </c>
      <c r="E10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07" s="101" t="str">
        <f>IF(tblLoan34[[#This Row],[PMT NO]]&lt;&gt;"",IF(tblLoan34[[#This Row],[SCHEDULED PAYMENT]]+tblLoan34[[#This Row],[EXTRA PAYMENT]]&lt;=tblLoan34[[#This Row],[BEGINNING BALANCE]],tblLoan34[[#This Row],[SCHEDULED PAYMENT]]+tblLoan34[[#This Row],[EXTRA PAYMENT]],tblLoan34[[#This Row],[BEGINNING BALANCE]]),"")</f>
        <v/>
      </c>
      <c r="G107" s="101" t="str">
        <f>IF(tblLoan34[[#This Row],[PMT NO]]&lt;&gt;"",tblLoan34[[#This Row],[TOTAL PAYMENT]]-tblLoan34[[#This Row],[INTEREST]],"")</f>
        <v/>
      </c>
      <c r="H107" s="101" t="str">
        <f>IF(tblLoan34[[#This Row],[PMT NO]]&lt;&gt;"",tblLoan34[[#This Row],[BEGINNING BALANCE]]*(InterestRate/PaymentsPerYear),"")</f>
        <v/>
      </c>
      <c r="I107" s="101" t="str">
        <f>IF(tblLoan34[[#This Row],[PMT NO]]&lt;&gt;"",IF(tblLoan34[[#This Row],[SCHEDULED PAYMENT]]+tblLoan34[[#This Row],[EXTRA PAYMENT]]&lt;=tblLoan34[[#This Row],[BEGINNING BALANCE]],tblLoan34[[#This Row],[BEGINNING BALANCE]]-tblLoan34[[#This Row],[PRINCIPAL]],0),"")</f>
        <v/>
      </c>
      <c r="J107" s="101" t="str">
        <f>IF(tblLoan34[[#This Row],[PMT NO]]&lt;&gt;"",SUM(INDEX(tblLoan34[INTEREST],1,1):tblLoan34[[#This Row],[INTEREST]]),"")</f>
        <v/>
      </c>
    </row>
    <row r="108" spans="1:10" x14ac:dyDescent="0.2">
      <c r="A108" s="97" t="str">
        <f>IF(LoanIsGood,IF(ROW()-ROW(tblLoan34[[#Headers],[PMT NO]])&gt;ScheduledNumberOfPayments,"",ROW()-ROW(tblLoan34[[#Headers],[PMT NO]])),"")</f>
        <v/>
      </c>
      <c r="B108" s="98" t="str">
        <f>IF(tblLoan34[[#This Row],[PMT NO]]&lt;&gt;"",EOMONTH(LoanStartDate,ROW(tblLoan34[[#This Row],[PMT NO]])-ROW(tblLoan34[[#Headers],[PMT NO]])-2)+DAY(LoanStartDate),"")</f>
        <v/>
      </c>
      <c r="C108" s="101" t="str">
        <f>IF(tblLoan34[[#This Row],[PMT NO]]&lt;&gt;"",IF(ROW()-ROW(tblLoan34[[#Headers],[BEGINNING BALANCE]])=1,LoanAmount,INDEX(tblLoan34[ENDING BALANCE],ROW()-ROW(tblLoan34[[#Headers],[BEGINNING BALANCE]])-1)),"")</f>
        <v/>
      </c>
      <c r="D108" s="101" t="str">
        <f>IF(tblLoan34[[#This Row],[PMT NO]]&lt;&gt;"",ScheduledPayment,"")</f>
        <v/>
      </c>
      <c r="E10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08" s="101" t="str">
        <f>IF(tblLoan34[[#This Row],[PMT NO]]&lt;&gt;"",IF(tblLoan34[[#This Row],[SCHEDULED PAYMENT]]+tblLoan34[[#This Row],[EXTRA PAYMENT]]&lt;=tblLoan34[[#This Row],[BEGINNING BALANCE]],tblLoan34[[#This Row],[SCHEDULED PAYMENT]]+tblLoan34[[#This Row],[EXTRA PAYMENT]],tblLoan34[[#This Row],[BEGINNING BALANCE]]),"")</f>
        <v/>
      </c>
      <c r="G108" s="101" t="str">
        <f>IF(tblLoan34[[#This Row],[PMT NO]]&lt;&gt;"",tblLoan34[[#This Row],[TOTAL PAYMENT]]-tblLoan34[[#This Row],[INTEREST]],"")</f>
        <v/>
      </c>
      <c r="H108" s="101" t="str">
        <f>IF(tblLoan34[[#This Row],[PMT NO]]&lt;&gt;"",tblLoan34[[#This Row],[BEGINNING BALANCE]]*(InterestRate/PaymentsPerYear),"")</f>
        <v/>
      </c>
      <c r="I108" s="101" t="str">
        <f>IF(tblLoan34[[#This Row],[PMT NO]]&lt;&gt;"",IF(tblLoan34[[#This Row],[SCHEDULED PAYMENT]]+tblLoan34[[#This Row],[EXTRA PAYMENT]]&lt;=tblLoan34[[#This Row],[BEGINNING BALANCE]],tblLoan34[[#This Row],[BEGINNING BALANCE]]-tblLoan34[[#This Row],[PRINCIPAL]],0),"")</f>
        <v/>
      </c>
      <c r="J108" s="101" t="str">
        <f>IF(tblLoan34[[#This Row],[PMT NO]]&lt;&gt;"",SUM(INDEX(tblLoan34[INTEREST],1,1):tblLoan34[[#This Row],[INTEREST]]),"")</f>
        <v/>
      </c>
    </row>
    <row r="109" spans="1:10" x14ac:dyDescent="0.2">
      <c r="A109" s="97" t="str">
        <f>IF(LoanIsGood,IF(ROW()-ROW(tblLoan34[[#Headers],[PMT NO]])&gt;ScheduledNumberOfPayments,"",ROW()-ROW(tblLoan34[[#Headers],[PMT NO]])),"")</f>
        <v/>
      </c>
      <c r="B109" s="98" t="str">
        <f>IF(tblLoan34[[#This Row],[PMT NO]]&lt;&gt;"",EOMONTH(LoanStartDate,ROW(tblLoan34[[#This Row],[PMT NO]])-ROW(tblLoan34[[#Headers],[PMT NO]])-2)+DAY(LoanStartDate),"")</f>
        <v/>
      </c>
      <c r="C109" s="101" t="str">
        <f>IF(tblLoan34[[#This Row],[PMT NO]]&lt;&gt;"",IF(ROW()-ROW(tblLoan34[[#Headers],[BEGINNING BALANCE]])=1,LoanAmount,INDEX(tblLoan34[ENDING BALANCE],ROW()-ROW(tblLoan34[[#Headers],[BEGINNING BALANCE]])-1)),"")</f>
        <v/>
      </c>
      <c r="D109" s="101" t="str">
        <f>IF(tblLoan34[[#This Row],[PMT NO]]&lt;&gt;"",ScheduledPayment,"")</f>
        <v/>
      </c>
      <c r="E10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09" s="101" t="str">
        <f>IF(tblLoan34[[#This Row],[PMT NO]]&lt;&gt;"",IF(tblLoan34[[#This Row],[SCHEDULED PAYMENT]]+tblLoan34[[#This Row],[EXTRA PAYMENT]]&lt;=tblLoan34[[#This Row],[BEGINNING BALANCE]],tblLoan34[[#This Row],[SCHEDULED PAYMENT]]+tblLoan34[[#This Row],[EXTRA PAYMENT]],tblLoan34[[#This Row],[BEGINNING BALANCE]]),"")</f>
        <v/>
      </c>
      <c r="G109" s="101" t="str">
        <f>IF(tblLoan34[[#This Row],[PMT NO]]&lt;&gt;"",tblLoan34[[#This Row],[TOTAL PAYMENT]]-tblLoan34[[#This Row],[INTEREST]],"")</f>
        <v/>
      </c>
      <c r="H109" s="101" t="str">
        <f>IF(tblLoan34[[#This Row],[PMT NO]]&lt;&gt;"",tblLoan34[[#This Row],[BEGINNING BALANCE]]*(InterestRate/PaymentsPerYear),"")</f>
        <v/>
      </c>
      <c r="I109" s="101" t="str">
        <f>IF(tblLoan34[[#This Row],[PMT NO]]&lt;&gt;"",IF(tblLoan34[[#This Row],[SCHEDULED PAYMENT]]+tblLoan34[[#This Row],[EXTRA PAYMENT]]&lt;=tblLoan34[[#This Row],[BEGINNING BALANCE]],tblLoan34[[#This Row],[BEGINNING BALANCE]]-tblLoan34[[#This Row],[PRINCIPAL]],0),"")</f>
        <v/>
      </c>
      <c r="J109" s="101" t="str">
        <f>IF(tblLoan34[[#This Row],[PMT NO]]&lt;&gt;"",SUM(INDEX(tblLoan34[INTEREST],1,1):tblLoan34[[#This Row],[INTEREST]]),"")</f>
        <v/>
      </c>
    </row>
    <row r="110" spans="1:10" x14ac:dyDescent="0.2">
      <c r="A110" s="97" t="str">
        <f>IF(LoanIsGood,IF(ROW()-ROW(tblLoan34[[#Headers],[PMT NO]])&gt;ScheduledNumberOfPayments,"",ROW()-ROW(tblLoan34[[#Headers],[PMT NO]])),"")</f>
        <v/>
      </c>
      <c r="B110" s="98" t="str">
        <f>IF(tblLoan34[[#This Row],[PMT NO]]&lt;&gt;"",EOMONTH(LoanStartDate,ROW(tblLoan34[[#This Row],[PMT NO]])-ROW(tblLoan34[[#Headers],[PMT NO]])-2)+DAY(LoanStartDate),"")</f>
        <v/>
      </c>
      <c r="C110" s="101" t="str">
        <f>IF(tblLoan34[[#This Row],[PMT NO]]&lt;&gt;"",IF(ROW()-ROW(tblLoan34[[#Headers],[BEGINNING BALANCE]])=1,LoanAmount,INDEX(tblLoan34[ENDING BALANCE],ROW()-ROW(tblLoan34[[#Headers],[BEGINNING BALANCE]])-1)),"")</f>
        <v/>
      </c>
      <c r="D110" s="101" t="str">
        <f>IF(tblLoan34[[#This Row],[PMT NO]]&lt;&gt;"",ScheduledPayment,"")</f>
        <v/>
      </c>
      <c r="E11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10" s="101" t="str">
        <f>IF(tblLoan34[[#This Row],[PMT NO]]&lt;&gt;"",IF(tblLoan34[[#This Row],[SCHEDULED PAYMENT]]+tblLoan34[[#This Row],[EXTRA PAYMENT]]&lt;=tblLoan34[[#This Row],[BEGINNING BALANCE]],tblLoan34[[#This Row],[SCHEDULED PAYMENT]]+tblLoan34[[#This Row],[EXTRA PAYMENT]],tblLoan34[[#This Row],[BEGINNING BALANCE]]),"")</f>
        <v/>
      </c>
      <c r="G110" s="101" t="str">
        <f>IF(tblLoan34[[#This Row],[PMT NO]]&lt;&gt;"",tblLoan34[[#This Row],[TOTAL PAYMENT]]-tblLoan34[[#This Row],[INTEREST]],"")</f>
        <v/>
      </c>
      <c r="H110" s="101" t="str">
        <f>IF(tblLoan34[[#This Row],[PMT NO]]&lt;&gt;"",tblLoan34[[#This Row],[BEGINNING BALANCE]]*(InterestRate/PaymentsPerYear),"")</f>
        <v/>
      </c>
      <c r="I110" s="101" t="str">
        <f>IF(tblLoan34[[#This Row],[PMT NO]]&lt;&gt;"",IF(tblLoan34[[#This Row],[SCHEDULED PAYMENT]]+tblLoan34[[#This Row],[EXTRA PAYMENT]]&lt;=tblLoan34[[#This Row],[BEGINNING BALANCE]],tblLoan34[[#This Row],[BEGINNING BALANCE]]-tblLoan34[[#This Row],[PRINCIPAL]],0),"")</f>
        <v/>
      </c>
      <c r="J110" s="101" t="str">
        <f>IF(tblLoan34[[#This Row],[PMT NO]]&lt;&gt;"",SUM(INDEX(tblLoan34[INTEREST],1,1):tblLoan34[[#This Row],[INTEREST]]),"")</f>
        <v/>
      </c>
    </row>
    <row r="111" spans="1:10" x14ac:dyDescent="0.2">
      <c r="A111" s="97" t="str">
        <f>IF(LoanIsGood,IF(ROW()-ROW(tblLoan34[[#Headers],[PMT NO]])&gt;ScheduledNumberOfPayments,"",ROW()-ROW(tblLoan34[[#Headers],[PMT NO]])),"")</f>
        <v/>
      </c>
      <c r="B111" s="98" t="str">
        <f>IF(tblLoan34[[#This Row],[PMT NO]]&lt;&gt;"",EOMONTH(LoanStartDate,ROW(tblLoan34[[#This Row],[PMT NO]])-ROW(tblLoan34[[#Headers],[PMT NO]])-2)+DAY(LoanStartDate),"")</f>
        <v/>
      </c>
      <c r="C111" s="101" t="str">
        <f>IF(tblLoan34[[#This Row],[PMT NO]]&lt;&gt;"",IF(ROW()-ROW(tblLoan34[[#Headers],[BEGINNING BALANCE]])=1,LoanAmount,INDEX(tblLoan34[ENDING BALANCE],ROW()-ROW(tblLoan34[[#Headers],[BEGINNING BALANCE]])-1)),"")</f>
        <v/>
      </c>
      <c r="D111" s="101" t="str">
        <f>IF(tblLoan34[[#This Row],[PMT NO]]&lt;&gt;"",ScheduledPayment,"")</f>
        <v/>
      </c>
      <c r="E11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11" s="101" t="str">
        <f>IF(tblLoan34[[#This Row],[PMT NO]]&lt;&gt;"",IF(tblLoan34[[#This Row],[SCHEDULED PAYMENT]]+tblLoan34[[#This Row],[EXTRA PAYMENT]]&lt;=tblLoan34[[#This Row],[BEGINNING BALANCE]],tblLoan34[[#This Row],[SCHEDULED PAYMENT]]+tblLoan34[[#This Row],[EXTRA PAYMENT]],tblLoan34[[#This Row],[BEGINNING BALANCE]]),"")</f>
        <v/>
      </c>
      <c r="G111" s="101" t="str">
        <f>IF(tblLoan34[[#This Row],[PMT NO]]&lt;&gt;"",tblLoan34[[#This Row],[TOTAL PAYMENT]]-tblLoan34[[#This Row],[INTEREST]],"")</f>
        <v/>
      </c>
      <c r="H111" s="101" t="str">
        <f>IF(tblLoan34[[#This Row],[PMT NO]]&lt;&gt;"",tblLoan34[[#This Row],[BEGINNING BALANCE]]*(InterestRate/PaymentsPerYear),"")</f>
        <v/>
      </c>
      <c r="I111" s="101" t="str">
        <f>IF(tblLoan34[[#This Row],[PMT NO]]&lt;&gt;"",IF(tblLoan34[[#This Row],[SCHEDULED PAYMENT]]+tblLoan34[[#This Row],[EXTRA PAYMENT]]&lt;=tblLoan34[[#This Row],[BEGINNING BALANCE]],tblLoan34[[#This Row],[BEGINNING BALANCE]]-tblLoan34[[#This Row],[PRINCIPAL]],0),"")</f>
        <v/>
      </c>
      <c r="J111" s="101" t="str">
        <f>IF(tblLoan34[[#This Row],[PMT NO]]&lt;&gt;"",SUM(INDEX(tblLoan34[INTEREST],1,1):tblLoan34[[#This Row],[INTEREST]]),"")</f>
        <v/>
      </c>
    </row>
    <row r="112" spans="1:10" x14ac:dyDescent="0.2">
      <c r="A112" s="97" t="str">
        <f>IF(LoanIsGood,IF(ROW()-ROW(tblLoan34[[#Headers],[PMT NO]])&gt;ScheduledNumberOfPayments,"",ROW()-ROW(tblLoan34[[#Headers],[PMT NO]])),"")</f>
        <v/>
      </c>
      <c r="B112" s="98" t="str">
        <f>IF(tblLoan34[[#This Row],[PMT NO]]&lt;&gt;"",EOMONTH(LoanStartDate,ROW(tblLoan34[[#This Row],[PMT NO]])-ROW(tblLoan34[[#Headers],[PMT NO]])-2)+DAY(LoanStartDate),"")</f>
        <v/>
      </c>
      <c r="C112" s="101" t="str">
        <f>IF(tblLoan34[[#This Row],[PMT NO]]&lt;&gt;"",IF(ROW()-ROW(tblLoan34[[#Headers],[BEGINNING BALANCE]])=1,LoanAmount,INDEX(tblLoan34[ENDING BALANCE],ROW()-ROW(tblLoan34[[#Headers],[BEGINNING BALANCE]])-1)),"")</f>
        <v/>
      </c>
      <c r="D112" s="101" t="str">
        <f>IF(tblLoan34[[#This Row],[PMT NO]]&lt;&gt;"",ScheduledPayment,"")</f>
        <v/>
      </c>
      <c r="E11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12" s="101" t="str">
        <f>IF(tblLoan34[[#This Row],[PMT NO]]&lt;&gt;"",IF(tblLoan34[[#This Row],[SCHEDULED PAYMENT]]+tblLoan34[[#This Row],[EXTRA PAYMENT]]&lt;=tblLoan34[[#This Row],[BEGINNING BALANCE]],tblLoan34[[#This Row],[SCHEDULED PAYMENT]]+tblLoan34[[#This Row],[EXTRA PAYMENT]],tblLoan34[[#This Row],[BEGINNING BALANCE]]),"")</f>
        <v/>
      </c>
      <c r="G112" s="101" t="str">
        <f>IF(tblLoan34[[#This Row],[PMT NO]]&lt;&gt;"",tblLoan34[[#This Row],[TOTAL PAYMENT]]-tblLoan34[[#This Row],[INTEREST]],"")</f>
        <v/>
      </c>
      <c r="H112" s="101" t="str">
        <f>IF(tblLoan34[[#This Row],[PMT NO]]&lt;&gt;"",tblLoan34[[#This Row],[BEGINNING BALANCE]]*(InterestRate/PaymentsPerYear),"")</f>
        <v/>
      </c>
      <c r="I112" s="101" t="str">
        <f>IF(tblLoan34[[#This Row],[PMT NO]]&lt;&gt;"",IF(tblLoan34[[#This Row],[SCHEDULED PAYMENT]]+tblLoan34[[#This Row],[EXTRA PAYMENT]]&lt;=tblLoan34[[#This Row],[BEGINNING BALANCE]],tblLoan34[[#This Row],[BEGINNING BALANCE]]-tblLoan34[[#This Row],[PRINCIPAL]],0),"")</f>
        <v/>
      </c>
      <c r="J112" s="101" t="str">
        <f>IF(tblLoan34[[#This Row],[PMT NO]]&lt;&gt;"",SUM(INDEX(tblLoan34[INTEREST],1,1):tblLoan34[[#This Row],[INTEREST]]),"")</f>
        <v/>
      </c>
    </row>
    <row r="113" spans="1:10" x14ac:dyDescent="0.2">
      <c r="A113" s="97" t="str">
        <f>IF(LoanIsGood,IF(ROW()-ROW(tblLoan34[[#Headers],[PMT NO]])&gt;ScheduledNumberOfPayments,"",ROW()-ROW(tblLoan34[[#Headers],[PMT NO]])),"")</f>
        <v/>
      </c>
      <c r="B113" s="98" t="str">
        <f>IF(tblLoan34[[#This Row],[PMT NO]]&lt;&gt;"",EOMONTH(LoanStartDate,ROW(tblLoan34[[#This Row],[PMT NO]])-ROW(tblLoan34[[#Headers],[PMT NO]])-2)+DAY(LoanStartDate),"")</f>
        <v/>
      </c>
      <c r="C113" s="101" t="str">
        <f>IF(tblLoan34[[#This Row],[PMT NO]]&lt;&gt;"",IF(ROW()-ROW(tblLoan34[[#Headers],[BEGINNING BALANCE]])=1,LoanAmount,INDEX(tblLoan34[ENDING BALANCE],ROW()-ROW(tblLoan34[[#Headers],[BEGINNING BALANCE]])-1)),"")</f>
        <v/>
      </c>
      <c r="D113" s="101" t="str">
        <f>IF(tblLoan34[[#This Row],[PMT NO]]&lt;&gt;"",ScheduledPayment,"")</f>
        <v/>
      </c>
      <c r="E11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13" s="101" t="str">
        <f>IF(tblLoan34[[#This Row],[PMT NO]]&lt;&gt;"",IF(tblLoan34[[#This Row],[SCHEDULED PAYMENT]]+tblLoan34[[#This Row],[EXTRA PAYMENT]]&lt;=tblLoan34[[#This Row],[BEGINNING BALANCE]],tblLoan34[[#This Row],[SCHEDULED PAYMENT]]+tblLoan34[[#This Row],[EXTRA PAYMENT]],tblLoan34[[#This Row],[BEGINNING BALANCE]]),"")</f>
        <v/>
      </c>
      <c r="G113" s="101" t="str">
        <f>IF(tblLoan34[[#This Row],[PMT NO]]&lt;&gt;"",tblLoan34[[#This Row],[TOTAL PAYMENT]]-tblLoan34[[#This Row],[INTEREST]],"")</f>
        <v/>
      </c>
      <c r="H113" s="101" t="str">
        <f>IF(tblLoan34[[#This Row],[PMT NO]]&lt;&gt;"",tblLoan34[[#This Row],[BEGINNING BALANCE]]*(InterestRate/PaymentsPerYear),"")</f>
        <v/>
      </c>
      <c r="I113" s="101" t="str">
        <f>IF(tblLoan34[[#This Row],[PMT NO]]&lt;&gt;"",IF(tblLoan34[[#This Row],[SCHEDULED PAYMENT]]+tblLoan34[[#This Row],[EXTRA PAYMENT]]&lt;=tblLoan34[[#This Row],[BEGINNING BALANCE]],tblLoan34[[#This Row],[BEGINNING BALANCE]]-tblLoan34[[#This Row],[PRINCIPAL]],0),"")</f>
        <v/>
      </c>
      <c r="J113" s="101" t="str">
        <f>IF(tblLoan34[[#This Row],[PMT NO]]&lt;&gt;"",SUM(INDEX(tblLoan34[INTEREST],1,1):tblLoan34[[#This Row],[INTEREST]]),"")</f>
        <v/>
      </c>
    </row>
    <row r="114" spans="1:10" x14ac:dyDescent="0.2">
      <c r="A114" s="97" t="str">
        <f>IF(LoanIsGood,IF(ROW()-ROW(tblLoan34[[#Headers],[PMT NO]])&gt;ScheduledNumberOfPayments,"",ROW()-ROW(tblLoan34[[#Headers],[PMT NO]])),"")</f>
        <v/>
      </c>
      <c r="B114" s="98" t="str">
        <f>IF(tblLoan34[[#This Row],[PMT NO]]&lt;&gt;"",EOMONTH(LoanStartDate,ROW(tblLoan34[[#This Row],[PMT NO]])-ROW(tblLoan34[[#Headers],[PMT NO]])-2)+DAY(LoanStartDate),"")</f>
        <v/>
      </c>
      <c r="C114" s="101" t="str">
        <f>IF(tblLoan34[[#This Row],[PMT NO]]&lt;&gt;"",IF(ROW()-ROW(tblLoan34[[#Headers],[BEGINNING BALANCE]])=1,LoanAmount,INDEX(tblLoan34[ENDING BALANCE],ROW()-ROW(tblLoan34[[#Headers],[BEGINNING BALANCE]])-1)),"")</f>
        <v/>
      </c>
      <c r="D114" s="101" t="str">
        <f>IF(tblLoan34[[#This Row],[PMT NO]]&lt;&gt;"",ScheduledPayment,"")</f>
        <v/>
      </c>
      <c r="E11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14" s="101" t="str">
        <f>IF(tblLoan34[[#This Row],[PMT NO]]&lt;&gt;"",IF(tblLoan34[[#This Row],[SCHEDULED PAYMENT]]+tblLoan34[[#This Row],[EXTRA PAYMENT]]&lt;=tblLoan34[[#This Row],[BEGINNING BALANCE]],tblLoan34[[#This Row],[SCHEDULED PAYMENT]]+tblLoan34[[#This Row],[EXTRA PAYMENT]],tblLoan34[[#This Row],[BEGINNING BALANCE]]),"")</f>
        <v/>
      </c>
      <c r="G114" s="101" t="str">
        <f>IF(tblLoan34[[#This Row],[PMT NO]]&lt;&gt;"",tblLoan34[[#This Row],[TOTAL PAYMENT]]-tblLoan34[[#This Row],[INTEREST]],"")</f>
        <v/>
      </c>
      <c r="H114" s="101" t="str">
        <f>IF(tblLoan34[[#This Row],[PMT NO]]&lt;&gt;"",tblLoan34[[#This Row],[BEGINNING BALANCE]]*(InterestRate/PaymentsPerYear),"")</f>
        <v/>
      </c>
      <c r="I114" s="101" t="str">
        <f>IF(tblLoan34[[#This Row],[PMT NO]]&lt;&gt;"",IF(tblLoan34[[#This Row],[SCHEDULED PAYMENT]]+tblLoan34[[#This Row],[EXTRA PAYMENT]]&lt;=tblLoan34[[#This Row],[BEGINNING BALANCE]],tblLoan34[[#This Row],[BEGINNING BALANCE]]-tblLoan34[[#This Row],[PRINCIPAL]],0),"")</f>
        <v/>
      </c>
      <c r="J114" s="101" t="str">
        <f>IF(tblLoan34[[#This Row],[PMT NO]]&lt;&gt;"",SUM(INDEX(tblLoan34[INTEREST],1,1):tblLoan34[[#This Row],[INTEREST]]),"")</f>
        <v/>
      </c>
    </row>
    <row r="115" spans="1:10" x14ac:dyDescent="0.2">
      <c r="A115" s="97" t="str">
        <f>IF(LoanIsGood,IF(ROW()-ROW(tblLoan34[[#Headers],[PMT NO]])&gt;ScheduledNumberOfPayments,"",ROW()-ROW(tblLoan34[[#Headers],[PMT NO]])),"")</f>
        <v/>
      </c>
      <c r="B115" s="98" t="str">
        <f>IF(tblLoan34[[#This Row],[PMT NO]]&lt;&gt;"",EOMONTH(LoanStartDate,ROW(tblLoan34[[#This Row],[PMT NO]])-ROW(tblLoan34[[#Headers],[PMT NO]])-2)+DAY(LoanStartDate),"")</f>
        <v/>
      </c>
      <c r="C115" s="101" t="str">
        <f>IF(tblLoan34[[#This Row],[PMT NO]]&lt;&gt;"",IF(ROW()-ROW(tblLoan34[[#Headers],[BEGINNING BALANCE]])=1,LoanAmount,INDEX(tblLoan34[ENDING BALANCE],ROW()-ROW(tblLoan34[[#Headers],[BEGINNING BALANCE]])-1)),"")</f>
        <v/>
      </c>
      <c r="D115" s="101" t="str">
        <f>IF(tblLoan34[[#This Row],[PMT NO]]&lt;&gt;"",ScheduledPayment,"")</f>
        <v/>
      </c>
      <c r="E11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15" s="101" t="str">
        <f>IF(tblLoan34[[#This Row],[PMT NO]]&lt;&gt;"",IF(tblLoan34[[#This Row],[SCHEDULED PAYMENT]]+tblLoan34[[#This Row],[EXTRA PAYMENT]]&lt;=tblLoan34[[#This Row],[BEGINNING BALANCE]],tblLoan34[[#This Row],[SCHEDULED PAYMENT]]+tblLoan34[[#This Row],[EXTRA PAYMENT]],tblLoan34[[#This Row],[BEGINNING BALANCE]]),"")</f>
        <v/>
      </c>
      <c r="G115" s="101" t="str">
        <f>IF(tblLoan34[[#This Row],[PMT NO]]&lt;&gt;"",tblLoan34[[#This Row],[TOTAL PAYMENT]]-tblLoan34[[#This Row],[INTEREST]],"")</f>
        <v/>
      </c>
      <c r="H115" s="101" t="str">
        <f>IF(tblLoan34[[#This Row],[PMT NO]]&lt;&gt;"",tblLoan34[[#This Row],[BEGINNING BALANCE]]*(InterestRate/PaymentsPerYear),"")</f>
        <v/>
      </c>
      <c r="I115" s="101" t="str">
        <f>IF(tblLoan34[[#This Row],[PMT NO]]&lt;&gt;"",IF(tblLoan34[[#This Row],[SCHEDULED PAYMENT]]+tblLoan34[[#This Row],[EXTRA PAYMENT]]&lt;=tblLoan34[[#This Row],[BEGINNING BALANCE]],tblLoan34[[#This Row],[BEGINNING BALANCE]]-tblLoan34[[#This Row],[PRINCIPAL]],0),"")</f>
        <v/>
      </c>
      <c r="J115" s="101" t="str">
        <f>IF(tblLoan34[[#This Row],[PMT NO]]&lt;&gt;"",SUM(INDEX(tblLoan34[INTEREST],1,1):tblLoan34[[#This Row],[INTEREST]]),"")</f>
        <v/>
      </c>
    </row>
    <row r="116" spans="1:10" x14ac:dyDescent="0.2">
      <c r="A116" s="97" t="str">
        <f>IF(LoanIsGood,IF(ROW()-ROW(tblLoan34[[#Headers],[PMT NO]])&gt;ScheduledNumberOfPayments,"",ROW()-ROW(tblLoan34[[#Headers],[PMT NO]])),"")</f>
        <v/>
      </c>
      <c r="B116" s="98" t="str">
        <f>IF(tblLoan34[[#This Row],[PMT NO]]&lt;&gt;"",EOMONTH(LoanStartDate,ROW(tblLoan34[[#This Row],[PMT NO]])-ROW(tblLoan34[[#Headers],[PMT NO]])-2)+DAY(LoanStartDate),"")</f>
        <v/>
      </c>
      <c r="C116" s="101" t="str">
        <f>IF(tblLoan34[[#This Row],[PMT NO]]&lt;&gt;"",IF(ROW()-ROW(tblLoan34[[#Headers],[BEGINNING BALANCE]])=1,LoanAmount,INDEX(tblLoan34[ENDING BALANCE],ROW()-ROW(tblLoan34[[#Headers],[BEGINNING BALANCE]])-1)),"")</f>
        <v/>
      </c>
      <c r="D116" s="101" t="str">
        <f>IF(tblLoan34[[#This Row],[PMT NO]]&lt;&gt;"",ScheduledPayment,"")</f>
        <v/>
      </c>
      <c r="E11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16" s="101" t="str">
        <f>IF(tblLoan34[[#This Row],[PMT NO]]&lt;&gt;"",IF(tblLoan34[[#This Row],[SCHEDULED PAYMENT]]+tblLoan34[[#This Row],[EXTRA PAYMENT]]&lt;=tblLoan34[[#This Row],[BEGINNING BALANCE]],tblLoan34[[#This Row],[SCHEDULED PAYMENT]]+tblLoan34[[#This Row],[EXTRA PAYMENT]],tblLoan34[[#This Row],[BEGINNING BALANCE]]),"")</f>
        <v/>
      </c>
      <c r="G116" s="101" t="str">
        <f>IF(tblLoan34[[#This Row],[PMT NO]]&lt;&gt;"",tblLoan34[[#This Row],[TOTAL PAYMENT]]-tblLoan34[[#This Row],[INTEREST]],"")</f>
        <v/>
      </c>
      <c r="H116" s="101" t="str">
        <f>IF(tblLoan34[[#This Row],[PMT NO]]&lt;&gt;"",tblLoan34[[#This Row],[BEGINNING BALANCE]]*(InterestRate/PaymentsPerYear),"")</f>
        <v/>
      </c>
      <c r="I116" s="101" t="str">
        <f>IF(tblLoan34[[#This Row],[PMT NO]]&lt;&gt;"",IF(tblLoan34[[#This Row],[SCHEDULED PAYMENT]]+tblLoan34[[#This Row],[EXTRA PAYMENT]]&lt;=tblLoan34[[#This Row],[BEGINNING BALANCE]],tblLoan34[[#This Row],[BEGINNING BALANCE]]-tblLoan34[[#This Row],[PRINCIPAL]],0),"")</f>
        <v/>
      </c>
      <c r="J116" s="101" t="str">
        <f>IF(tblLoan34[[#This Row],[PMT NO]]&lt;&gt;"",SUM(INDEX(tblLoan34[INTEREST],1,1):tblLoan34[[#This Row],[INTEREST]]),"")</f>
        <v/>
      </c>
    </row>
    <row r="117" spans="1:10" x14ac:dyDescent="0.2">
      <c r="A117" s="97" t="str">
        <f>IF(LoanIsGood,IF(ROW()-ROW(tblLoan34[[#Headers],[PMT NO]])&gt;ScheduledNumberOfPayments,"",ROW()-ROW(tblLoan34[[#Headers],[PMT NO]])),"")</f>
        <v/>
      </c>
      <c r="B117" s="98" t="str">
        <f>IF(tblLoan34[[#This Row],[PMT NO]]&lt;&gt;"",EOMONTH(LoanStartDate,ROW(tblLoan34[[#This Row],[PMT NO]])-ROW(tblLoan34[[#Headers],[PMT NO]])-2)+DAY(LoanStartDate),"")</f>
        <v/>
      </c>
      <c r="C117" s="101" t="str">
        <f>IF(tblLoan34[[#This Row],[PMT NO]]&lt;&gt;"",IF(ROW()-ROW(tblLoan34[[#Headers],[BEGINNING BALANCE]])=1,LoanAmount,INDEX(tblLoan34[ENDING BALANCE],ROW()-ROW(tblLoan34[[#Headers],[BEGINNING BALANCE]])-1)),"")</f>
        <v/>
      </c>
      <c r="D117" s="101" t="str">
        <f>IF(tblLoan34[[#This Row],[PMT NO]]&lt;&gt;"",ScheduledPayment,"")</f>
        <v/>
      </c>
      <c r="E11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17" s="101" t="str">
        <f>IF(tblLoan34[[#This Row],[PMT NO]]&lt;&gt;"",IF(tblLoan34[[#This Row],[SCHEDULED PAYMENT]]+tblLoan34[[#This Row],[EXTRA PAYMENT]]&lt;=tblLoan34[[#This Row],[BEGINNING BALANCE]],tblLoan34[[#This Row],[SCHEDULED PAYMENT]]+tblLoan34[[#This Row],[EXTRA PAYMENT]],tblLoan34[[#This Row],[BEGINNING BALANCE]]),"")</f>
        <v/>
      </c>
      <c r="G117" s="101" t="str">
        <f>IF(tblLoan34[[#This Row],[PMT NO]]&lt;&gt;"",tblLoan34[[#This Row],[TOTAL PAYMENT]]-tblLoan34[[#This Row],[INTEREST]],"")</f>
        <v/>
      </c>
      <c r="H117" s="101" t="str">
        <f>IF(tblLoan34[[#This Row],[PMT NO]]&lt;&gt;"",tblLoan34[[#This Row],[BEGINNING BALANCE]]*(InterestRate/PaymentsPerYear),"")</f>
        <v/>
      </c>
      <c r="I117" s="101" t="str">
        <f>IF(tblLoan34[[#This Row],[PMT NO]]&lt;&gt;"",IF(tblLoan34[[#This Row],[SCHEDULED PAYMENT]]+tblLoan34[[#This Row],[EXTRA PAYMENT]]&lt;=tblLoan34[[#This Row],[BEGINNING BALANCE]],tblLoan34[[#This Row],[BEGINNING BALANCE]]-tblLoan34[[#This Row],[PRINCIPAL]],0),"")</f>
        <v/>
      </c>
      <c r="J117" s="101" t="str">
        <f>IF(tblLoan34[[#This Row],[PMT NO]]&lt;&gt;"",SUM(INDEX(tblLoan34[INTEREST],1,1):tblLoan34[[#This Row],[INTEREST]]),"")</f>
        <v/>
      </c>
    </row>
    <row r="118" spans="1:10" x14ac:dyDescent="0.2">
      <c r="A118" s="97" t="str">
        <f>IF(LoanIsGood,IF(ROW()-ROW(tblLoan34[[#Headers],[PMT NO]])&gt;ScheduledNumberOfPayments,"",ROW()-ROW(tblLoan34[[#Headers],[PMT NO]])),"")</f>
        <v/>
      </c>
      <c r="B118" s="98" t="str">
        <f>IF(tblLoan34[[#This Row],[PMT NO]]&lt;&gt;"",EOMONTH(LoanStartDate,ROW(tblLoan34[[#This Row],[PMT NO]])-ROW(tblLoan34[[#Headers],[PMT NO]])-2)+DAY(LoanStartDate),"")</f>
        <v/>
      </c>
      <c r="C118" s="101" t="str">
        <f>IF(tblLoan34[[#This Row],[PMT NO]]&lt;&gt;"",IF(ROW()-ROW(tblLoan34[[#Headers],[BEGINNING BALANCE]])=1,LoanAmount,INDEX(tblLoan34[ENDING BALANCE],ROW()-ROW(tblLoan34[[#Headers],[BEGINNING BALANCE]])-1)),"")</f>
        <v/>
      </c>
      <c r="D118" s="101" t="str">
        <f>IF(tblLoan34[[#This Row],[PMT NO]]&lt;&gt;"",ScheduledPayment,"")</f>
        <v/>
      </c>
      <c r="E11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18" s="101" t="str">
        <f>IF(tblLoan34[[#This Row],[PMT NO]]&lt;&gt;"",IF(tblLoan34[[#This Row],[SCHEDULED PAYMENT]]+tblLoan34[[#This Row],[EXTRA PAYMENT]]&lt;=tblLoan34[[#This Row],[BEGINNING BALANCE]],tblLoan34[[#This Row],[SCHEDULED PAYMENT]]+tblLoan34[[#This Row],[EXTRA PAYMENT]],tblLoan34[[#This Row],[BEGINNING BALANCE]]),"")</f>
        <v/>
      </c>
      <c r="G118" s="101" t="str">
        <f>IF(tblLoan34[[#This Row],[PMT NO]]&lt;&gt;"",tblLoan34[[#This Row],[TOTAL PAYMENT]]-tblLoan34[[#This Row],[INTEREST]],"")</f>
        <v/>
      </c>
      <c r="H118" s="101" t="str">
        <f>IF(tblLoan34[[#This Row],[PMT NO]]&lt;&gt;"",tblLoan34[[#This Row],[BEGINNING BALANCE]]*(InterestRate/PaymentsPerYear),"")</f>
        <v/>
      </c>
      <c r="I118" s="101" t="str">
        <f>IF(tblLoan34[[#This Row],[PMT NO]]&lt;&gt;"",IF(tblLoan34[[#This Row],[SCHEDULED PAYMENT]]+tblLoan34[[#This Row],[EXTRA PAYMENT]]&lt;=tblLoan34[[#This Row],[BEGINNING BALANCE]],tblLoan34[[#This Row],[BEGINNING BALANCE]]-tblLoan34[[#This Row],[PRINCIPAL]],0),"")</f>
        <v/>
      </c>
      <c r="J118" s="101" t="str">
        <f>IF(tblLoan34[[#This Row],[PMT NO]]&lt;&gt;"",SUM(INDEX(tblLoan34[INTEREST],1,1):tblLoan34[[#This Row],[INTEREST]]),"")</f>
        <v/>
      </c>
    </row>
    <row r="119" spans="1:10" x14ac:dyDescent="0.2">
      <c r="A119" s="97" t="str">
        <f>IF(LoanIsGood,IF(ROW()-ROW(tblLoan34[[#Headers],[PMT NO]])&gt;ScheduledNumberOfPayments,"",ROW()-ROW(tblLoan34[[#Headers],[PMT NO]])),"")</f>
        <v/>
      </c>
      <c r="B119" s="98" t="str">
        <f>IF(tblLoan34[[#This Row],[PMT NO]]&lt;&gt;"",EOMONTH(LoanStartDate,ROW(tblLoan34[[#This Row],[PMT NO]])-ROW(tblLoan34[[#Headers],[PMT NO]])-2)+DAY(LoanStartDate),"")</f>
        <v/>
      </c>
      <c r="C119" s="101" t="str">
        <f>IF(tblLoan34[[#This Row],[PMT NO]]&lt;&gt;"",IF(ROW()-ROW(tblLoan34[[#Headers],[BEGINNING BALANCE]])=1,LoanAmount,INDEX(tblLoan34[ENDING BALANCE],ROW()-ROW(tblLoan34[[#Headers],[BEGINNING BALANCE]])-1)),"")</f>
        <v/>
      </c>
      <c r="D119" s="101" t="str">
        <f>IF(tblLoan34[[#This Row],[PMT NO]]&lt;&gt;"",ScheduledPayment,"")</f>
        <v/>
      </c>
      <c r="E11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19" s="101" t="str">
        <f>IF(tblLoan34[[#This Row],[PMT NO]]&lt;&gt;"",IF(tblLoan34[[#This Row],[SCHEDULED PAYMENT]]+tblLoan34[[#This Row],[EXTRA PAYMENT]]&lt;=tblLoan34[[#This Row],[BEGINNING BALANCE]],tblLoan34[[#This Row],[SCHEDULED PAYMENT]]+tblLoan34[[#This Row],[EXTRA PAYMENT]],tblLoan34[[#This Row],[BEGINNING BALANCE]]),"")</f>
        <v/>
      </c>
      <c r="G119" s="101" t="str">
        <f>IF(tblLoan34[[#This Row],[PMT NO]]&lt;&gt;"",tblLoan34[[#This Row],[TOTAL PAYMENT]]-tblLoan34[[#This Row],[INTEREST]],"")</f>
        <v/>
      </c>
      <c r="H119" s="101" t="str">
        <f>IF(tblLoan34[[#This Row],[PMT NO]]&lt;&gt;"",tblLoan34[[#This Row],[BEGINNING BALANCE]]*(InterestRate/PaymentsPerYear),"")</f>
        <v/>
      </c>
      <c r="I119" s="101" t="str">
        <f>IF(tblLoan34[[#This Row],[PMT NO]]&lt;&gt;"",IF(tblLoan34[[#This Row],[SCHEDULED PAYMENT]]+tblLoan34[[#This Row],[EXTRA PAYMENT]]&lt;=tblLoan34[[#This Row],[BEGINNING BALANCE]],tblLoan34[[#This Row],[BEGINNING BALANCE]]-tblLoan34[[#This Row],[PRINCIPAL]],0),"")</f>
        <v/>
      </c>
      <c r="J119" s="101" t="str">
        <f>IF(tblLoan34[[#This Row],[PMT NO]]&lt;&gt;"",SUM(INDEX(tblLoan34[INTEREST],1,1):tblLoan34[[#This Row],[INTEREST]]),"")</f>
        <v/>
      </c>
    </row>
    <row r="120" spans="1:10" x14ac:dyDescent="0.2">
      <c r="A120" s="97" t="str">
        <f>IF(LoanIsGood,IF(ROW()-ROW(tblLoan34[[#Headers],[PMT NO]])&gt;ScheduledNumberOfPayments,"",ROW()-ROW(tblLoan34[[#Headers],[PMT NO]])),"")</f>
        <v/>
      </c>
      <c r="B120" s="98" t="str">
        <f>IF(tblLoan34[[#This Row],[PMT NO]]&lt;&gt;"",EOMONTH(LoanStartDate,ROW(tblLoan34[[#This Row],[PMT NO]])-ROW(tblLoan34[[#Headers],[PMT NO]])-2)+DAY(LoanStartDate),"")</f>
        <v/>
      </c>
      <c r="C120" s="101" t="str">
        <f>IF(tblLoan34[[#This Row],[PMT NO]]&lt;&gt;"",IF(ROW()-ROW(tblLoan34[[#Headers],[BEGINNING BALANCE]])=1,LoanAmount,INDEX(tblLoan34[ENDING BALANCE],ROW()-ROW(tblLoan34[[#Headers],[BEGINNING BALANCE]])-1)),"")</f>
        <v/>
      </c>
      <c r="D120" s="101" t="str">
        <f>IF(tblLoan34[[#This Row],[PMT NO]]&lt;&gt;"",ScheduledPayment,"")</f>
        <v/>
      </c>
      <c r="E12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20" s="101" t="str">
        <f>IF(tblLoan34[[#This Row],[PMT NO]]&lt;&gt;"",IF(tblLoan34[[#This Row],[SCHEDULED PAYMENT]]+tblLoan34[[#This Row],[EXTRA PAYMENT]]&lt;=tblLoan34[[#This Row],[BEGINNING BALANCE]],tblLoan34[[#This Row],[SCHEDULED PAYMENT]]+tblLoan34[[#This Row],[EXTRA PAYMENT]],tblLoan34[[#This Row],[BEGINNING BALANCE]]),"")</f>
        <v/>
      </c>
      <c r="G120" s="101" t="str">
        <f>IF(tblLoan34[[#This Row],[PMT NO]]&lt;&gt;"",tblLoan34[[#This Row],[TOTAL PAYMENT]]-tblLoan34[[#This Row],[INTEREST]],"")</f>
        <v/>
      </c>
      <c r="H120" s="101" t="str">
        <f>IF(tblLoan34[[#This Row],[PMT NO]]&lt;&gt;"",tblLoan34[[#This Row],[BEGINNING BALANCE]]*(InterestRate/PaymentsPerYear),"")</f>
        <v/>
      </c>
      <c r="I120" s="101" t="str">
        <f>IF(tblLoan34[[#This Row],[PMT NO]]&lt;&gt;"",IF(tblLoan34[[#This Row],[SCHEDULED PAYMENT]]+tblLoan34[[#This Row],[EXTRA PAYMENT]]&lt;=tblLoan34[[#This Row],[BEGINNING BALANCE]],tblLoan34[[#This Row],[BEGINNING BALANCE]]-tblLoan34[[#This Row],[PRINCIPAL]],0),"")</f>
        <v/>
      </c>
      <c r="J120" s="101" t="str">
        <f>IF(tblLoan34[[#This Row],[PMT NO]]&lt;&gt;"",SUM(INDEX(tblLoan34[INTEREST],1,1):tblLoan34[[#This Row],[INTEREST]]),"")</f>
        <v/>
      </c>
    </row>
    <row r="121" spans="1:10" x14ac:dyDescent="0.2">
      <c r="A121" s="97" t="str">
        <f>IF(LoanIsGood,IF(ROW()-ROW(tblLoan34[[#Headers],[PMT NO]])&gt;ScheduledNumberOfPayments,"",ROW()-ROW(tblLoan34[[#Headers],[PMT NO]])),"")</f>
        <v/>
      </c>
      <c r="B121" s="98" t="str">
        <f>IF(tblLoan34[[#This Row],[PMT NO]]&lt;&gt;"",EOMONTH(LoanStartDate,ROW(tblLoan34[[#This Row],[PMT NO]])-ROW(tblLoan34[[#Headers],[PMT NO]])-2)+DAY(LoanStartDate),"")</f>
        <v/>
      </c>
      <c r="C121" s="101" t="str">
        <f>IF(tblLoan34[[#This Row],[PMT NO]]&lt;&gt;"",IF(ROW()-ROW(tblLoan34[[#Headers],[BEGINNING BALANCE]])=1,LoanAmount,INDEX(tblLoan34[ENDING BALANCE],ROW()-ROW(tblLoan34[[#Headers],[BEGINNING BALANCE]])-1)),"")</f>
        <v/>
      </c>
      <c r="D121" s="101" t="str">
        <f>IF(tblLoan34[[#This Row],[PMT NO]]&lt;&gt;"",ScheduledPayment,"")</f>
        <v/>
      </c>
      <c r="E12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21" s="101" t="str">
        <f>IF(tblLoan34[[#This Row],[PMT NO]]&lt;&gt;"",IF(tblLoan34[[#This Row],[SCHEDULED PAYMENT]]+tblLoan34[[#This Row],[EXTRA PAYMENT]]&lt;=tblLoan34[[#This Row],[BEGINNING BALANCE]],tblLoan34[[#This Row],[SCHEDULED PAYMENT]]+tblLoan34[[#This Row],[EXTRA PAYMENT]],tblLoan34[[#This Row],[BEGINNING BALANCE]]),"")</f>
        <v/>
      </c>
      <c r="G121" s="101" t="str">
        <f>IF(tblLoan34[[#This Row],[PMT NO]]&lt;&gt;"",tblLoan34[[#This Row],[TOTAL PAYMENT]]-tblLoan34[[#This Row],[INTEREST]],"")</f>
        <v/>
      </c>
      <c r="H121" s="101" t="str">
        <f>IF(tblLoan34[[#This Row],[PMT NO]]&lt;&gt;"",tblLoan34[[#This Row],[BEGINNING BALANCE]]*(InterestRate/PaymentsPerYear),"")</f>
        <v/>
      </c>
      <c r="I121" s="101" t="str">
        <f>IF(tblLoan34[[#This Row],[PMT NO]]&lt;&gt;"",IF(tblLoan34[[#This Row],[SCHEDULED PAYMENT]]+tblLoan34[[#This Row],[EXTRA PAYMENT]]&lt;=tblLoan34[[#This Row],[BEGINNING BALANCE]],tblLoan34[[#This Row],[BEGINNING BALANCE]]-tblLoan34[[#This Row],[PRINCIPAL]],0),"")</f>
        <v/>
      </c>
      <c r="J121" s="101" t="str">
        <f>IF(tblLoan34[[#This Row],[PMT NO]]&lt;&gt;"",SUM(INDEX(tblLoan34[INTEREST],1,1):tblLoan34[[#This Row],[INTEREST]]),"")</f>
        <v/>
      </c>
    </row>
    <row r="122" spans="1:10" x14ac:dyDescent="0.2">
      <c r="A122" s="97" t="str">
        <f>IF(LoanIsGood,IF(ROW()-ROW(tblLoan34[[#Headers],[PMT NO]])&gt;ScheduledNumberOfPayments,"",ROW()-ROW(tblLoan34[[#Headers],[PMT NO]])),"")</f>
        <v/>
      </c>
      <c r="B122" s="98" t="str">
        <f>IF(tblLoan34[[#This Row],[PMT NO]]&lt;&gt;"",EOMONTH(LoanStartDate,ROW(tblLoan34[[#This Row],[PMT NO]])-ROW(tblLoan34[[#Headers],[PMT NO]])-2)+DAY(LoanStartDate),"")</f>
        <v/>
      </c>
      <c r="C122" s="101" t="str">
        <f>IF(tblLoan34[[#This Row],[PMT NO]]&lt;&gt;"",IF(ROW()-ROW(tblLoan34[[#Headers],[BEGINNING BALANCE]])=1,LoanAmount,INDEX(tblLoan34[ENDING BALANCE],ROW()-ROW(tblLoan34[[#Headers],[BEGINNING BALANCE]])-1)),"")</f>
        <v/>
      </c>
      <c r="D122" s="101" t="str">
        <f>IF(tblLoan34[[#This Row],[PMT NO]]&lt;&gt;"",ScheduledPayment,"")</f>
        <v/>
      </c>
      <c r="E12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22" s="101" t="str">
        <f>IF(tblLoan34[[#This Row],[PMT NO]]&lt;&gt;"",IF(tblLoan34[[#This Row],[SCHEDULED PAYMENT]]+tblLoan34[[#This Row],[EXTRA PAYMENT]]&lt;=tblLoan34[[#This Row],[BEGINNING BALANCE]],tblLoan34[[#This Row],[SCHEDULED PAYMENT]]+tblLoan34[[#This Row],[EXTRA PAYMENT]],tblLoan34[[#This Row],[BEGINNING BALANCE]]),"")</f>
        <v/>
      </c>
      <c r="G122" s="101" t="str">
        <f>IF(tblLoan34[[#This Row],[PMT NO]]&lt;&gt;"",tblLoan34[[#This Row],[TOTAL PAYMENT]]-tblLoan34[[#This Row],[INTEREST]],"")</f>
        <v/>
      </c>
      <c r="H122" s="101" t="str">
        <f>IF(tblLoan34[[#This Row],[PMT NO]]&lt;&gt;"",tblLoan34[[#This Row],[BEGINNING BALANCE]]*(InterestRate/PaymentsPerYear),"")</f>
        <v/>
      </c>
      <c r="I122" s="101" t="str">
        <f>IF(tblLoan34[[#This Row],[PMT NO]]&lt;&gt;"",IF(tblLoan34[[#This Row],[SCHEDULED PAYMENT]]+tblLoan34[[#This Row],[EXTRA PAYMENT]]&lt;=tblLoan34[[#This Row],[BEGINNING BALANCE]],tblLoan34[[#This Row],[BEGINNING BALANCE]]-tblLoan34[[#This Row],[PRINCIPAL]],0),"")</f>
        <v/>
      </c>
      <c r="J122" s="101" t="str">
        <f>IF(tblLoan34[[#This Row],[PMT NO]]&lt;&gt;"",SUM(INDEX(tblLoan34[INTEREST],1,1):tblLoan34[[#This Row],[INTEREST]]),"")</f>
        <v/>
      </c>
    </row>
    <row r="123" spans="1:10" x14ac:dyDescent="0.2">
      <c r="A123" s="97" t="str">
        <f>IF(LoanIsGood,IF(ROW()-ROW(tblLoan34[[#Headers],[PMT NO]])&gt;ScheduledNumberOfPayments,"",ROW()-ROW(tblLoan34[[#Headers],[PMT NO]])),"")</f>
        <v/>
      </c>
      <c r="B123" s="98" t="str">
        <f>IF(tblLoan34[[#This Row],[PMT NO]]&lt;&gt;"",EOMONTH(LoanStartDate,ROW(tblLoan34[[#This Row],[PMT NO]])-ROW(tblLoan34[[#Headers],[PMT NO]])-2)+DAY(LoanStartDate),"")</f>
        <v/>
      </c>
      <c r="C123" s="101" t="str">
        <f>IF(tblLoan34[[#This Row],[PMT NO]]&lt;&gt;"",IF(ROW()-ROW(tblLoan34[[#Headers],[BEGINNING BALANCE]])=1,LoanAmount,INDEX(tblLoan34[ENDING BALANCE],ROW()-ROW(tblLoan34[[#Headers],[BEGINNING BALANCE]])-1)),"")</f>
        <v/>
      </c>
      <c r="D123" s="101" t="str">
        <f>IF(tblLoan34[[#This Row],[PMT NO]]&lt;&gt;"",ScheduledPayment,"")</f>
        <v/>
      </c>
      <c r="E12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23" s="101" t="str">
        <f>IF(tblLoan34[[#This Row],[PMT NO]]&lt;&gt;"",IF(tblLoan34[[#This Row],[SCHEDULED PAYMENT]]+tblLoan34[[#This Row],[EXTRA PAYMENT]]&lt;=tblLoan34[[#This Row],[BEGINNING BALANCE]],tblLoan34[[#This Row],[SCHEDULED PAYMENT]]+tblLoan34[[#This Row],[EXTRA PAYMENT]],tblLoan34[[#This Row],[BEGINNING BALANCE]]),"")</f>
        <v/>
      </c>
      <c r="G123" s="101" t="str">
        <f>IF(tblLoan34[[#This Row],[PMT NO]]&lt;&gt;"",tblLoan34[[#This Row],[TOTAL PAYMENT]]-tblLoan34[[#This Row],[INTEREST]],"")</f>
        <v/>
      </c>
      <c r="H123" s="101" t="str">
        <f>IF(tblLoan34[[#This Row],[PMT NO]]&lt;&gt;"",tblLoan34[[#This Row],[BEGINNING BALANCE]]*(InterestRate/PaymentsPerYear),"")</f>
        <v/>
      </c>
      <c r="I123" s="101" t="str">
        <f>IF(tblLoan34[[#This Row],[PMT NO]]&lt;&gt;"",IF(tblLoan34[[#This Row],[SCHEDULED PAYMENT]]+tblLoan34[[#This Row],[EXTRA PAYMENT]]&lt;=tblLoan34[[#This Row],[BEGINNING BALANCE]],tblLoan34[[#This Row],[BEGINNING BALANCE]]-tblLoan34[[#This Row],[PRINCIPAL]],0),"")</f>
        <v/>
      </c>
      <c r="J123" s="101" t="str">
        <f>IF(tblLoan34[[#This Row],[PMT NO]]&lt;&gt;"",SUM(INDEX(tblLoan34[INTEREST],1,1):tblLoan34[[#This Row],[INTEREST]]),"")</f>
        <v/>
      </c>
    </row>
    <row r="124" spans="1:10" x14ac:dyDescent="0.2">
      <c r="A124" s="97" t="str">
        <f>IF(LoanIsGood,IF(ROW()-ROW(tblLoan34[[#Headers],[PMT NO]])&gt;ScheduledNumberOfPayments,"",ROW()-ROW(tblLoan34[[#Headers],[PMT NO]])),"")</f>
        <v/>
      </c>
      <c r="B124" s="98" t="str">
        <f>IF(tblLoan34[[#This Row],[PMT NO]]&lt;&gt;"",EOMONTH(LoanStartDate,ROW(tblLoan34[[#This Row],[PMT NO]])-ROW(tblLoan34[[#Headers],[PMT NO]])-2)+DAY(LoanStartDate),"")</f>
        <v/>
      </c>
      <c r="C124" s="101" t="str">
        <f>IF(tblLoan34[[#This Row],[PMT NO]]&lt;&gt;"",IF(ROW()-ROW(tblLoan34[[#Headers],[BEGINNING BALANCE]])=1,LoanAmount,INDEX(tblLoan34[ENDING BALANCE],ROW()-ROW(tblLoan34[[#Headers],[BEGINNING BALANCE]])-1)),"")</f>
        <v/>
      </c>
      <c r="D124" s="101" t="str">
        <f>IF(tblLoan34[[#This Row],[PMT NO]]&lt;&gt;"",ScheduledPayment,"")</f>
        <v/>
      </c>
      <c r="E12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24" s="101" t="str">
        <f>IF(tblLoan34[[#This Row],[PMT NO]]&lt;&gt;"",IF(tblLoan34[[#This Row],[SCHEDULED PAYMENT]]+tblLoan34[[#This Row],[EXTRA PAYMENT]]&lt;=tblLoan34[[#This Row],[BEGINNING BALANCE]],tblLoan34[[#This Row],[SCHEDULED PAYMENT]]+tblLoan34[[#This Row],[EXTRA PAYMENT]],tblLoan34[[#This Row],[BEGINNING BALANCE]]),"")</f>
        <v/>
      </c>
      <c r="G124" s="101" t="str">
        <f>IF(tblLoan34[[#This Row],[PMT NO]]&lt;&gt;"",tblLoan34[[#This Row],[TOTAL PAYMENT]]-tblLoan34[[#This Row],[INTEREST]],"")</f>
        <v/>
      </c>
      <c r="H124" s="101" t="str">
        <f>IF(tblLoan34[[#This Row],[PMT NO]]&lt;&gt;"",tblLoan34[[#This Row],[BEGINNING BALANCE]]*(InterestRate/PaymentsPerYear),"")</f>
        <v/>
      </c>
      <c r="I124" s="101" t="str">
        <f>IF(tblLoan34[[#This Row],[PMT NO]]&lt;&gt;"",IF(tblLoan34[[#This Row],[SCHEDULED PAYMENT]]+tblLoan34[[#This Row],[EXTRA PAYMENT]]&lt;=tblLoan34[[#This Row],[BEGINNING BALANCE]],tblLoan34[[#This Row],[BEGINNING BALANCE]]-tblLoan34[[#This Row],[PRINCIPAL]],0),"")</f>
        <v/>
      </c>
      <c r="J124" s="101" t="str">
        <f>IF(tblLoan34[[#This Row],[PMT NO]]&lt;&gt;"",SUM(INDEX(tblLoan34[INTEREST],1,1):tblLoan34[[#This Row],[INTEREST]]),"")</f>
        <v/>
      </c>
    </row>
    <row r="125" spans="1:10" x14ac:dyDescent="0.2">
      <c r="A125" s="97" t="str">
        <f>IF(LoanIsGood,IF(ROW()-ROW(tblLoan34[[#Headers],[PMT NO]])&gt;ScheduledNumberOfPayments,"",ROW()-ROW(tblLoan34[[#Headers],[PMT NO]])),"")</f>
        <v/>
      </c>
      <c r="B125" s="98" t="str">
        <f>IF(tblLoan34[[#This Row],[PMT NO]]&lt;&gt;"",EOMONTH(LoanStartDate,ROW(tblLoan34[[#This Row],[PMT NO]])-ROW(tblLoan34[[#Headers],[PMT NO]])-2)+DAY(LoanStartDate),"")</f>
        <v/>
      </c>
      <c r="C125" s="101" t="str">
        <f>IF(tblLoan34[[#This Row],[PMT NO]]&lt;&gt;"",IF(ROW()-ROW(tblLoan34[[#Headers],[BEGINNING BALANCE]])=1,LoanAmount,INDEX(tblLoan34[ENDING BALANCE],ROW()-ROW(tblLoan34[[#Headers],[BEGINNING BALANCE]])-1)),"")</f>
        <v/>
      </c>
      <c r="D125" s="101" t="str">
        <f>IF(tblLoan34[[#This Row],[PMT NO]]&lt;&gt;"",ScheduledPayment,"")</f>
        <v/>
      </c>
      <c r="E12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25" s="101" t="str">
        <f>IF(tblLoan34[[#This Row],[PMT NO]]&lt;&gt;"",IF(tblLoan34[[#This Row],[SCHEDULED PAYMENT]]+tblLoan34[[#This Row],[EXTRA PAYMENT]]&lt;=tblLoan34[[#This Row],[BEGINNING BALANCE]],tblLoan34[[#This Row],[SCHEDULED PAYMENT]]+tblLoan34[[#This Row],[EXTRA PAYMENT]],tblLoan34[[#This Row],[BEGINNING BALANCE]]),"")</f>
        <v/>
      </c>
      <c r="G125" s="101" t="str">
        <f>IF(tblLoan34[[#This Row],[PMT NO]]&lt;&gt;"",tblLoan34[[#This Row],[TOTAL PAYMENT]]-tblLoan34[[#This Row],[INTEREST]],"")</f>
        <v/>
      </c>
      <c r="H125" s="101" t="str">
        <f>IF(tblLoan34[[#This Row],[PMT NO]]&lt;&gt;"",tblLoan34[[#This Row],[BEGINNING BALANCE]]*(InterestRate/PaymentsPerYear),"")</f>
        <v/>
      </c>
      <c r="I125" s="101" t="str">
        <f>IF(tblLoan34[[#This Row],[PMT NO]]&lt;&gt;"",IF(tblLoan34[[#This Row],[SCHEDULED PAYMENT]]+tblLoan34[[#This Row],[EXTRA PAYMENT]]&lt;=tblLoan34[[#This Row],[BEGINNING BALANCE]],tblLoan34[[#This Row],[BEGINNING BALANCE]]-tblLoan34[[#This Row],[PRINCIPAL]],0),"")</f>
        <v/>
      </c>
      <c r="J125" s="101" t="str">
        <f>IF(tblLoan34[[#This Row],[PMT NO]]&lt;&gt;"",SUM(INDEX(tblLoan34[INTEREST],1,1):tblLoan34[[#This Row],[INTEREST]]),"")</f>
        <v/>
      </c>
    </row>
    <row r="126" spans="1:10" x14ac:dyDescent="0.2">
      <c r="A126" s="97" t="str">
        <f>IF(LoanIsGood,IF(ROW()-ROW(tblLoan34[[#Headers],[PMT NO]])&gt;ScheduledNumberOfPayments,"",ROW()-ROW(tblLoan34[[#Headers],[PMT NO]])),"")</f>
        <v/>
      </c>
      <c r="B126" s="98" t="str">
        <f>IF(tblLoan34[[#This Row],[PMT NO]]&lt;&gt;"",EOMONTH(LoanStartDate,ROW(tblLoan34[[#This Row],[PMT NO]])-ROW(tblLoan34[[#Headers],[PMT NO]])-2)+DAY(LoanStartDate),"")</f>
        <v/>
      </c>
      <c r="C126" s="101" t="str">
        <f>IF(tblLoan34[[#This Row],[PMT NO]]&lt;&gt;"",IF(ROW()-ROW(tblLoan34[[#Headers],[BEGINNING BALANCE]])=1,LoanAmount,INDEX(tblLoan34[ENDING BALANCE],ROW()-ROW(tblLoan34[[#Headers],[BEGINNING BALANCE]])-1)),"")</f>
        <v/>
      </c>
      <c r="D126" s="101" t="str">
        <f>IF(tblLoan34[[#This Row],[PMT NO]]&lt;&gt;"",ScheduledPayment,"")</f>
        <v/>
      </c>
      <c r="E12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26" s="101" t="str">
        <f>IF(tblLoan34[[#This Row],[PMT NO]]&lt;&gt;"",IF(tblLoan34[[#This Row],[SCHEDULED PAYMENT]]+tblLoan34[[#This Row],[EXTRA PAYMENT]]&lt;=tblLoan34[[#This Row],[BEGINNING BALANCE]],tblLoan34[[#This Row],[SCHEDULED PAYMENT]]+tblLoan34[[#This Row],[EXTRA PAYMENT]],tblLoan34[[#This Row],[BEGINNING BALANCE]]),"")</f>
        <v/>
      </c>
      <c r="G126" s="101" t="str">
        <f>IF(tblLoan34[[#This Row],[PMT NO]]&lt;&gt;"",tblLoan34[[#This Row],[TOTAL PAYMENT]]-tblLoan34[[#This Row],[INTEREST]],"")</f>
        <v/>
      </c>
      <c r="H126" s="101" t="str">
        <f>IF(tblLoan34[[#This Row],[PMT NO]]&lt;&gt;"",tblLoan34[[#This Row],[BEGINNING BALANCE]]*(InterestRate/PaymentsPerYear),"")</f>
        <v/>
      </c>
      <c r="I126" s="101" t="str">
        <f>IF(tblLoan34[[#This Row],[PMT NO]]&lt;&gt;"",IF(tblLoan34[[#This Row],[SCHEDULED PAYMENT]]+tblLoan34[[#This Row],[EXTRA PAYMENT]]&lt;=tblLoan34[[#This Row],[BEGINNING BALANCE]],tblLoan34[[#This Row],[BEGINNING BALANCE]]-tblLoan34[[#This Row],[PRINCIPAL]],0),"")</f>
        <v/>
      </c>
      <c r="J126" s="101" t="str">
        <f>IF(tblLoan34[[#This Row],[PMT NO]]&lt;&gt;"",SUM(INDEX(tblLoan34[INTEREST],1,1):tblLoan34[[#This Row],[INTEREST]]),"")</f>
        <v/>
      </c>
    </row>
    <row r="127" spans="1:10" x14ac:dyDescent="0.2">
      <c r="A127" s="97" t="str">
        <f>IF(LoanIsGood,IF(ROW()-ROW(tblLoan34[[#Headers],[PMT NO]])&gt;ScheduledNumberOfPayments,"",ROW()-ROW(tblLoan34[[#Headers],[PMT NO]])),"")</f>
        <v/>
      </c>
      <c r="B127" s="98" t="str">
        <f>IF(tblLoan34[[#This Row],[PMT NO]]&lt;&gt;"",EOMONTH(LoanStartDate,ROW(tblLoan34[[#This Row],[PMT NO]])-ROW(tblLoan34[[#Headers],[PMT NO]])-2)+DAY(LoanStartDate),"")</f>
        <v/>
      </c>
      <c r="C127" s="101" t="str">
        <f>IF(tblLoan34[[#This Row],[PMT NO]]&lt;&gt;"",IF(ROW()-ROW(tblLoan34[[#Headers],[BEGINNING BALANCE]])=1,LoanAmount,INDEX(tblLoan34[ENDING BALANCE],ROW()-ROW(tblLoan34[[#Headers],[BEGINNING BALANCE]])-1)),"")</f>
        <v/>
      </c>
      <c r="D127" s="101" t="str">
        <f>IF(tblLoan34[[#This Row],[PMT NO]]&lt;&gt;"",ScheduledPayment,"")</f>
        <v/>
      </c>
      <c r="E12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27" s="101" t="str">
        <f>IF(tblLoan34[[#This Row],[PMT NO]]&lt;&gt;"",IF(tblLoan34[[#This Row],[SCHEDULED PAYMENT]]+tblLoan34[[#This Row],[EXTRA PAYMENT]]&lt;=tblLoan34[[#This Row],[BEGINNING BALANCE]],tblLoan34[[#This Row],[SCHEDULED PAYMENT]]+tblLoan34[[#This Row],[EXTRA PAYMENT]],tblLoan34[[#This Row],[BEGINNING BALANCE]]),"")</f>
        <v/>
      </c>
      <c r="G127" s="101" t="str">
        <f>IF(tblLoan34[[#This Row],[PMT NO]]&lt;&gt;"",tblLoan34[[#This Row],[TOTAL PAYMENT]]-tblLoan34[[#This Row],[INTEREST]],"")</f>
        <v/>
      </c>
      <c r="H127" s="101" t="str">
        <f>IF(tblLoan34[[#This Row],[PMT NO]]&lt;&gt;"",tblLoan34[[#This Row],[BEGINNING BALANCE]]*(InterestRate/PaymentsPerYear),"")</f>
        <v/>
      </c>
      <c r="I127" s="101" t="str">
        <f>IF(tblLoan34[[#This Row],[PMT NO]]&lt;&gt;"",IF(tblLoan34[[#This Row],[SCHEDULED PAYMENT]]+tblLoan34[[#This Row],[EXTRA PAYMENT]]&lt;=tblLoan34[[#This Row],[BEGINNING BALANCE]],tblLoan34[[#This Row],[BEGINNING BALANCE]]-tblLoan34[[#This Row],[PRINCIPAL]],0),"")</f>
        <v/>
      </c>
      <c r="J127" s="101" t="str">
        <f>IF(tblLoan34[[#This Row],[PMT NO]]&lt;&gt;"",SUM(INDEX(tblLoan34[INTEREST],1,1):tblLoan34[[#This Row],[INTEREST]]),"")</f>
        <v/>
      </c>
    </row>
    <row r="128" spans="1:10" x14ac:dyDescent="0.2">
      <c r="A128" s="97" t="str">
        <f>IF(LoanIsGood,IF(ROW()-ROW(tblLoan34[[#Headers],[PMT NO]])&gt;ScheduledNumberOfPayments,"",ROW()-ROW(tblLoan34[[#Headers],[PMT NO]])),"")</f>
        <v/>
      </c>
      <c r="B128" s="98" t="str">
        <f>IF(tblLoan34[[#This Row],[PMT NO]]&lt;&gt;"",EOMONTH(LoanStartDate,ROW(tblLoan34[[#This Row],[PMT NO]])-ROW(tblLoan34[[#Headers],[PMT NO]])-2)+DAY(LoanStartDate),"")</f>
        <v/>
      </c>
      <c r="C128" s="101" t="str">
        <f>IF(tblLoan34[[#This Row],[PMT NO]]&lt;&gt;"",IF(ROW()-ROW(tblLoan34[[#Headers],[BEGINNING BALANCE]])=1,LoanAmount,INDEX(tblLoan34[ENDING BALANCE],ROW()-ROW(tblLoan34[[#Headers],[BEGINNING BALANCE]])-1)),"")</f>
        <v/>
      </c>
      <c r="D128" s="101" t="str">
        <f>IF(tblLoan34[[#This Row],[PMT NO]]&lt;&gt;"",ScheduledPayment,"")</f>
        <v/>
      </c>
      <c r="E12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28" s="101" t="str">
        <f>IF(tblLoan34[[#This Row],[PMT NO]]&lt;&gt;"",IF(tblLoan34[[#This Row],[SCHEDULED PAYMENT]]+tblLoan34[[#This Row],[EXTRA PAYMENT]]&lt;=tblLoan34[[#This Row],[BEGINNING BALANCE]],tblLoan34[[#This Row],[SCHEDULED PAYMENT]]+tblLoan34[[#This Row],[EXTRA PAYMENT]],tblLoan34[[#This Row],[BEGINNING BALANCE]]),"")</f>
        <v/>
      </c>
      <c r="G128" s="101" t="str">
        <f>IF(tblLoan34[[#This Row],[PMT NO]]&lt;&gt;"",tblLoan34[[#This Row],[TOTAL PAYMENT]]-tblLoan34[[#This Row],[INTEREST]],"")</f>
        <v/>
      </c>
      <c r="H128" s="101" t="str">
        <f>IF(tblLoan34[[#This Row],[PMT NO]]&lt;&gt;"",tblLoan34[[#This Row],[BEGINNING BALANCE]]*(InterestRate/PaymentsPerYear),"")</f>
        <v/>
      </c>
      <c r="I128" s="101" t="str">
        <f>IF(tblLoan34[[#This Row],[PMT NO]]&lt;&gt;"",IF(tblLoan34[[#This Row],[SCHEDULED PAYMENT]]+tblLoan34[[#This Row],[EXTRA PAYMENT]]&lt;=tblLoan34[[#This Row],[BEGINNING BALANCE]],tblLoan34[[#This Row],[BEGINNING BALANCE]]-tblLoan34[[#This Row],[PRINCIPAL]],0),"")</f>
        <v/>
      </c>
      <c r="J128" s="101" t="str">
        <f>IF(tblLoan34[[#This Row],[PMT NO]]&lt;&gt;"",SUM(INDEX(tblLoan34[INTEREST],1,1):tblLoan34[[#This Row],[INTEREST]]),"")</f>
        <v/>
      </c>
    </row>
    <row r="129" spans="1:10" x14ac:dyDescent="0.2">
      <c r="A129" s="97" t="str">
        <f>IF(LoanIsGood,IF(ROW()-ROW(tblLoan34[[#Headers],[PMT NO]])&gt;ScheduledNumberOfPayments,"",ROW()-ROW(tblLoan34[[#Headers],[PMT NO]])),"")</f>
        <v/>
      </c>
      <c r="B129" s="98" t="str">
        <f>IF(tblLoan34[[#This Row],[PMT NO]]&lt;&gt;"",EOMONTH(LoanStartDate,ROW(tblLoan34[[#This Row],[PMT NO]])-ROW(tblLoan34[[#Headers],[PMT NO]])-2)+DAY(LoanStartDate),"")</f>
        <v/>
      </c>
      <c r="C129" s="101" t="str">
        <f>IF(tblLoan34[[#This Row],[PMT NO]]&lt;&gt;"",IF(ROW()-ROW(tblLoan34[[#Headers],[BEGINNING BALANCE]])=1,LoanAmount,INDEX(tblLoan34[ENDING BALANCE],ROW()-ROW(tblLoan34[[#Headers],[BEGINNING BALANCE]])-1)),"")</f>
        <v/>
      </c>
      <c r="D129" s="101" t="str">
        <f>IF(tblLoan34[[#This Row],[PMT NO]]&lt;&gt;"",ScheduledPayment,"")</f>
        <v/>
      </c>
      <c r="E12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29" s="101" t="str">
        <f>IF(tblLoan34[[#This Row],[PMT NO]]&lt;&gt;"",IF(tblLoan34[[#This Row],[SCHEDULED PAYMENT]]+tblLoan34[[#This Row],[EXTRA PAYMENT]]&lt;=tblLoan34[[#This Row],[BEGINNING BALANCE]],tblLoan34[[#This Row],[SCHEDULED PAYMENT]]+tblLoan34[[#This Row],[EXTRA PAYMENT]],tblLoan34[[#This Row],[BEGINNING BALANCE]]),"")</f>
        <v/>
      </c>
      <c r="G129" s="101" t="str">
        <f>IF(tblLoan34[[#This Row],[PMT NO]]&lt;&gt;"",tblLoan34[[#This Row],[TOTAL PAYMENT]]-tblLoan34[[#This Row],[INTEREST]],"")</f>
        <v/>
      </c>
      <c r="H129" s="101" t="str">
        <f>IF(tblLoan34[[#This Row],[PMT NO]]&lt;&gt;"",tblLoan34[[#This Row],[BEGINNING BALANCE]]*(InterestRate/PaymentsPerYear),"")</f>
        <v/>
      </c>
      <c r="I129" s="101" t="str">
        <f>IF(tblLoan34[[#This Row],[PMT NO]]&lt;&gt;"",IF(tblLoan34[[#This Row],[SCHEDULED PAYMENT]]+tblLoan34[[#This Row],[EXTRA PAYMENT]]&lt;=tblLoan34[[#This Row],[BEGINNING BALANCE]],tblLoan34[[#This Row],[BEGINNING BALANCE]]-tblLoan34[[#This Row],[PRINCIPAL]],0),"")</f>
        <v/>
      </c>
      <c r="J129" s="101" t="str">
        <f>IF(tblLoan34[[#This Row],[PMT NO]]&lt;&gt;"",SUM(INDEX(tblLoan34[INTEREST],1,1):tblLoan34[[#This Row],[INTEREST]]),"")</f>
        <v/>
      </c>
    </row>
    <row r="130" spans="1:10" x14ac:dyDescent="0.2">
      <c r="A130" s="97" t="str">
        <f>IF(LoanIsGood,IF(ROW()-ROW(tblLoan34[[#Headers],[PMT NO]])&gt;ScheduledNumberOfPayments,"",ROW()-ROW(tblLoan34[[#Headers],[PMT NO]])),"")</f>
        <v/>
      </c>
      <c r="B130" s="98" t="str">
        <f>IF(tblLoan34[[#This Row],[PMT NO]]&lt;&gt;"",EOMONTH(LoanStartDate,ROW(tblLoan34[[#This Row],[PMT NO]])-ROW(tblLoan34[[#Headers],[PMT NO]])-2)+DAY(LoanStartDate),"")</f>
        <v/>
      </c>
      <c r="C130" s="101" t="str">
        <f>IF(tblLoan34[[#This Row],[PMT NO]]&lt;&gt;"",IF(ROW()-ROW(tblLoan34[[#Headers],[BEGINNING BALANCE]])=1,LoanAmount,INDEX(tblLoan34[ENDING BALANCE],ROW()-ROW(tblLoan34[[#Headers],[BEGINNING BALANCE]])-1)),"")</f>
        <v/>
      </c>
      <c r="D130" s="101" t="str">
        <f>IF(tblLoan34[[#This Row],[PMT NO]]&lt;&gt;"",ScheduledPayment,"")</f>
        <v/>
      </c>
      <c r="E13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30" s="101" t="str">
        <f>IF(tblLoan34[[#This Row],[PMT NO]]&lt;&gt;"",IF(tblLoan34[[#This Row],[SCHEDULED PAYMENT]]+tblLoan34[[#This Row],[EXTRA PAYMENT]]&lt;=tblLoan34[[#This Row],[BEGINNING BALANCE]],tblLoan34[[#This Row],[SCHEDULED PAYMENT]]+tblLoan34[[#This Row],[EXTRA PAYMENT]],tblLoan34[[#This Row],[BEGINNING BALANCE]]),"")</f>
        <v/>
      </c>
      <c r="G130" s="101" t="str">
        <f>IF(tblLoan34[[#This Row],[PMT NO]]&lt;&gt;"",tblLoan34[[#This Row],[TOTAL PAYMENT]]-tblLoan34[[#This Row],[INTEREST]],"")</f>
        <v/>
      </c>
      <c r="H130" s="101" t="str">
        <f>IF(tblLoan34[[#This Row],[PMT NO]]&lt;&gt;"",tblLoan34[[#This Row],[BEGINNING BALANCE]]*(InterestRate/PaymentsPerYear),"")</f>
        <v/>
      </c>
      <c r="I130" s="101" t="str">
        <f>IF(tblLoan34[[#This Row],[PMT NO]]&lt;&gt;"",IF(tblLoan34[[#This Row],[SCHEDULED PAYMENT]]+tblLoan34[[#This Row],[EXTRA PAYMENT]]&lt;=tblLoan34[[#This Row],[BEGINNING BALANCE]],tblLoan34[[#This Row],[BEGINNING BALANCE]]-tblLoan34[[#This Row],[PRINCIPAL]],0),"")</f>
        <v/>
      </c>
      <c r="J130" s="101" t="str">
        <f>IF(tblLoan34[[#This Row],[PMT NO]]&lt;&gt;"",SUM(INDEX(tblLoan34[INTEREST],1,1):tblLoan34[[#This Row],[INTEREST]]),"")</f>
        <v/>
      </c>
    </row>
    <row r="131" spans="1:10" x14ac:dyDescent="0.2">
      <c r="A131" s="97" t="str">
        <f>IF(LoanIsGood,IF(ROW()-ROW(tblLoan34[[#Headers],[PMT NO]])&gt;ScheduledNumberOfPayments,"",ROW()-ROW(tblLoan34[[#Headers],[PMT NO]])),"")</f>
        <v/>
      </c>
      <c r="B131" s="98" t="str">
        <f>IF(tblLoan34[[#This Row],[PMT NO]]&lt;&gt;"",EOMONTH(LoanStartDate,ROW(tblLoan34[[#This Row],[PMT NO]])-ROW(tblLoan34[[#Headers],[PMT NO]])-2)+DAY(LoanStartDate),"")</f>
        <v/>
      </c>
      <c r="C131" s="101" t="str">
        <f>IF(tblLoan34[[#This Row],[PMT NO]]&lt;&gt;"",IF(ROW()-ROW(tblLoan34[[#Headers],[BEGINNING BALANCE]])=1,LoanAmount,INDEX(tblLoan34[ENDING BALANCE],ROW()-ROW(tblLoan34[[#Headers],[BEGINNING BALANCE]])-1)),"")</f>
        <v/>
      </c>
      <c r="D131" s="101" t="str">
        <f>IF(tblLoan34[[#This Row],[PMT NO]]&lt;&gt;"",ScheduledPayment,"")</f>
        <v/>
      </c>
      <c r="E13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31" s="101" t="str">
        <f>IF(tblLoan34[[#This Row],[PMT NO]]&lt;&gt;"",IF(tblLoan34[[#This Row],[SCHEDULED PAYMENT]]+tblLoan34[[#This Row],[EXTRA PAYMENT]]&lt;=tblLoan34[[#This Row],[BEGINNING BALANCE]],tblLoan34[[#This Row],[SCHEDULED PAYMENT]]+tblLoan34[[#This Row],[EXTRA PAYMENT]],tblLoan34[[#This Row],[BEGINNING BALANCE]]),"")</f>
        <v/>
      </c>
      <c r="G131" s="101" t="str">
        <f>IF(tblLoan34[[#This Row],[PMT NO]]&lt;&gt;"",tblLoan34[[#This Row],[TOTAL PAYMENT]]-tblLoan34[[#This Row],[INTEREST]],"")</f>
        <v/>
      </c>
      <c r="H131" s="101" t="str">
        <f>IF(tblLoan34[[#This Row],[PMT NO]]&lt;&gt;"",tblLoan34[[#This Row],[BEGINNING BALANCE]]*(InterestRate/PaymentsPerYear),"")</f>
        <v/>
      </c>
      <c r="I131" s="101" t="str">
        <f>IF(tblLoan34[[#This Row],[PMT NO]]&lt;&gt;"",IF(tblLoan34[[#This Row],[SCHEDULED PAYMENT]]+tblLoan34[[#This Row],[EXTRA PAYMENT]]&lt;=tblLoan34[[#This Row],[BEGINNING BALANCE]],tblLoan34[[#This Row],[BEGINNING BALANCE]]-tblLoan34[[#This Row],[PRINCIPAL]],0),"")</f>
        <v/>
      </c>
      <c r="J131" s="101" t="str">
        <f>IF(tblLoan34[[#This Row],[PMT NO]]&lt;&gt;"",SUM(INDEX(tblLoan34[INTEREST],1,1):tblLoan34[[#This Row],[INTEREST]]),"")</f>
        <v/>
      </c>
    </row>
    <row r="132" spans="1:10" x14ac:dyDescent="0.2">
      <c r="A132" s="97" t="str">
        <f>IF(LoanIsGood,IF(ROW()-ROW(tblLoan34[[#Headers],[PMT NO]])&gt;ScheduledNumberOfPayments,"",ROW()-ROW(tblLoan34[[#Headers],[PMT NO]])),"")</f>
        <v/>
      </c>
      <c r="B132" s="98" t="str">
        <f>IF(tblLoan34[[#This Row],[PMT NO]]&lt;&gt;"",EOMONTH(LoanStartDate,ROW(tblLoan34[[#This Row],[PMT NO]])-ROW(tblLoan34[[#Headers],[PMT NO]])-2)+DAY(LoanStartDate),"")</f>
        <v/>
      </c>
      <c r="C132" s="101" t="str">
        <f>IF(tblLoan34[[#This Row],[PMT NO]]&lt;&gt;"",IF(ROW()-ROW(tblLoan34[[#Headers],[BEGINNING BALANCE]])=1,LoanAmount,INDEX(tblLoan34[ENDING BALANCE],ROW()-ROW(tblLoan34[[#Headers],[BEGINNING BALANCE]])-1)),"")</f>
        <v/>
      </c>
      <c r="D132" s="101" t="str">
        <f>IF(tblLoan34[[#This Row],[PMT NO]]&lt;&gt;"",ScheduledPayment,"")</f>
        <v/>
      </c>
      <c r="E13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32" s="101" t="str">
        <f>IF(tblLoan34[[#This Row],[PMT NO]]&lt;&gt;"",IF(tblLoan34[[#This Row],[SCHEDULED PAYMENT]]+tblLoan34[[#This Row],[EXTRA PAYMENT]]&lt;=tblLoan34[[#This Row],[BEGINNING BALANCE]],tblLoan34[[#This Row],[SCHEDULED PAYMENT]]+tblLoan34[[#This Row],[EXTRA PAYMENT]],tblLoan34[[#This Row],[BEGINNING BALANCE]]),"")</f>
        <v/>
      </c>
      <c r="G132" s="101" t="str">
        <f>IF(tblLoan34[[#This Row],[PMT NO]]&lt;&gt;"",tblLoan34[[#This Row],[TOTAL PAYMENT]]-tblLoan34[[#This Row],[INTEREST]],"")</f>
        <v/>
      </c>
      <c r="H132" s="101" t="str">
        <f>IF(tblLoan34[[#This Row],[PMT NO]]&lt;&gt;"",tblLoan34[[#This Row],[BEGINNING BALANCE]]*(InterestRate/PaymentsPerYear),"")</f>
        <v/>
      </c>
      <c r="I132" s="101" t="str">
        <f>IF(tblLoan34[[#This Row],[PMT NO]]&lt;&gt;"",IF(tblLoan34[[#This Row],[SCHEDULED PAYMENT]]+tblLoan34[[#This Row],[EXTRA PAYMENT]]&lt;=tblLoan34[[#This Row],[BEGINNING BALANCE]],tblLoan34[[#This Row],[BEGINNING BALANCE]]-tblLoan34[[#This Row],[PRINCIPAL]],0),"")</f>
        <v/>
      </c>
      <c r="J132" s="101" t="str">
        <f>IF(tblLoan34[[#This Row],[PMT NO]]&lt;&gt;"",SUM(INDEX(tblLoan34[INTEREST],1,1):tblLoan34[[#This Row],[INTEREST]]),"")</f>
        <v/>
      </c>
    </row>
    <row r="133" spans="1:10" x14ac:dyDescent="0.2">
      <c r="A133" s="97" t="str">
        <f>IF(LoanIsGood,IF(ROW()-ROW(tblLoan34[[#Headers],[PMT NO]])&gt;ScheduledNumberOfPayments,"",ROW()-ROW(tblLoan34[[#Headers],[PMT NO]])),"")</f>
        <v/>
      </c>
      <c r="B133" s="98" t="str">
        <f>IF(tblLoan34[[#This Row],[PMT NO]]&lt;&gt;"",EOMONTH(LoanStartDate,ROW(tblLoan34[[#This Row],[PMT NO]])-ROW(tblLoan34[[#Headers],[PMT NO]])-2)+DAY(LoanStartDate),"")</f>
        <v/>
      </c>
      <c r="C133" s="101" t="str">
        <f>IF(tblLoan34[[#This Row],[PMT NO]]&lt;&gt;"",IF(ROW()-ROW(tblLoan34[[#Headers],[BEGINNING BALANCE]])=1,LoanAmount,INDEX(tblLoan34[ENDING BALANCE],ROW()-ROW(tblLoan34[[#Headers],[BEGINNING BALANCE]])-1)),"")</f>
        <v/>
      </c>
      <c r="D133" s="101" t="str">
        <f>IF(tblLoan34[[#This Row],[PMT NO]]&lt;&gt;"",ScheduledPayment,"")</f>
        <v/>
      </c>
      <c r="E13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33" s="101" t="str">
        <f>IF(tblLoan34[[#This Row],[PMT NO]]&lt;&gt;"",IF(tblLoan34[[#This Row],[SCHEDULED PAYMENT]]+tblLoan34[[#This Row],[EXTRA PAYMENT]]&lt;=tblLoan34[[#This Row],[BEGINNING BALANCE]],tblLoan34[[#This Row],[SCHEDULED PAYMENT]]+tblLoan34[[#This Row],[EXTRA PAYMENT]],tblLoan34[[#This Row],[BEGINNING BALANCE]]),"")</f>
        <v/>
      </c>
      <c r="G133" s="101" t="str">
        <f>IF(tblLoan34[[#This Row],[PMT NO]]&lt;&gt;"",tblLoan34[[#This Row],[TOTAL PAYMENT]]-tblLoan34[[#This Row],[INTEREST]],"")</f>
        <v/>
      </c>
      <c r="H133" s="101" t="str">
        <f>IF(tblLoan34[[#This Row],[PMT NO]]&lt;&gt;"",tblLoan34[[#This Row],[BEGINNING BALANCE]]*(InterestRate/PaymentsPerYear),"")</f>
        <v/>
      </c>
      <c r="I133" s="101" t="str">
        <f>IF(tblLoan34[[#This Row],[PMT NO]]&lt;&gt;"",IF(tblLoan34[[#This Row],[SCHEDULED PAYMENT]]+tblLoan34[[#This Row],[EXTRA PAYMENT]]&lt;=tblLoan34[[#This Row],[BEGINNING BALANCE]],tblLoan34[[#This Row],[BEGINNING BALANCE]]-tblLoan34[[#This Row],[PRINCIPAL]],0),"")</f>
        <v/>
      </c>
      <c r="J133" s="101" t="str">
        <f>IF(tblLoan34[[#This Row],[PMT NO]]&lt;&gt;"",SUM(INDEX(tblLoan34[INTEREST],1,1):tblLoan34[[#This Row],[INTEREST]]),"")</f>
        <v/>
      </c>
    </row>
    <row r="134" spans="1:10" x14ac:dyDescent="0.2">
      <c r="A134" s="97" t="str">
        <f>IF(LoanIsGood,IF(ROW()-ROW(tblLoan34[[#Headers],[PMT NO]])&gt;ScheduledNumberOfPayments,"",ROW()-ROW(tblLoan34[[#Headers],[PMT NO]])),"")</f>
        <v/>
      </c>
      <c r="B134" s="98" t="str">
        <f>IF(tblLoan34[[#This Row],[PMT NO]]&lt;&gt;"",EOMONTH(LoanStartDate,ROW(tblLoan34[[#This Row],[PMT NO]])-ROW(tblLoan34[[#Headers],[PMT NO]])-2)+DAY(LoanStartDate),"")</f>
        <v/>
      </c>
      <c r="C134" s="101" t="str">
        <f>IF(tblLoan34[[#This Row],[PMT NO]]&lt;&gt;"",IF(ROW()-ROW(tblLoan34[[#Headers],[BEGINNING BALANCE]])=1,LoanAmount,INDEX(tblLoan34[ENDING BALANCE],ROW()-ROW(tblLoan34[[#Headers],[BEGINNING BALANCE]])-1)),"")</f>
        <v/>
      </c>
      <c r="D134" s="101" t="str">
        <f>IF(tblLoan34[[#This Row],[PMT NO]]&lt;&gt;"",ScheduledPayment,"")</f>
        <v/>
      </c>
      <c r="E13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34" s="101" t="str">
        <f>IF(tblLoan34[[#This Row],[PMT NO]]&lt;&gt;"",IF(tblLoan34[[#This Row],[SCHEDULED PAYMENT]]+tblLoan34[[#This Row],[EXTRA PAYMENT]]&lt;=tblLoan34[[#This Row],[BEGINNING BALANCE]],tblLoan34[[#This Row],[SCHEDULED PAYMENT]]+tblLoan34[[#This Row],[EXTRA PAYMENT]],tblLoan34[[#This Row],[BEGINNING BALANCE]]),"")</f>
        <v/>
      </c>
      <c r="G134" s="101" t="str">
        <f>IF(tblLoan34[[#This Row],[PMT NO]]&lt;&gt;"",tblLoan34[[#This Row],[TOTAL PAYMENT]]-tblLoan34[[#This Row],[INTEREST]],"")</f>
        <v/>
      </c>
      <c r="H134" s="101" t="str">
        <f>IF(tblLoan34[[#This Row],[PMT NO]]&lt;&gt;"",tblLoan34[[#This Row],[BEGINNING BALANCE]]*(InterestRate/PaymentsPerYear),"")</f>
        <v/>
      </c>
      <c r="I134" s="101" t="str">
        <f>IF(tblLoan34[[#This Row],[PMT NO]]&lt;&gt;"",IF(tblLoan34[[#This Row],[SCHEDULED PAYMENT]]+tblLoan34[[#This Row],[EXTRA PAYMENT]]&lt;=tblLoan34[[#This Row],[BEGINNING BALANCE]],tblLoan34[[#This Row],[BEGINNING BALANCE]]-tblLoan34[[#This Row],[PRINCIPAL]],0),"")</f>
        <v/>
      </c>
      <c r="J134" s="101" t="str">
        <f>IF(tblLoan34[[#This Row],[PMT NO]]&lt;&gt;"",SUM(INDEX(tblLoan34[INTEREST],1,1):tblLoan34[[#This Row],[INTEREST]]),"")</f>
        <v/>
      </c>
    </row>
    <row r="135" spans="1:10" x14ac:dyDescent="0.2">
      <c r="A135" s="97" t="str">
        <f>IF(LoanIsGood,IF(ROW()-ROW(tblLoan34[[#Headers],[PMT NO]])&gt;ScheduledNumberOfPayments,"",ROW()-ROW(tblLoan34[[#Headers],[PMT NO]])),"")</f>
        <v/>
      </c>
      <c r="B135" s="98" t="str">
        <f>IF(tblLoan34[[#This Row],[PMT NO]]&lt;&gt;"",EOMONTH(LoanStartDate,ROW(tblLoan34[[#This Row],[PMT NO]])-ROW(tblLoan34[[#Headers],[PMT NO]])-2)+DAY(LoanStartDate),"")</f>
        <v/>
      </c>
      <c r="C135" s="101" t="str">
        <f>IF(tblLoan34[[#This Row],[PMT NO]]&lt;&gt;"",IF(ROW()-ROW(tblLoan34[[#Headers],[BEGINNING BALANCE]])=1,LoanAmount,INDEX(tblLoan34[ENDING BALANCE],ROW()-ROW(tblLoan34[[#Headers],[BEGINNING BALANCE]])-1)),"")</f>
        <v/>
      </c>
      <c r="D135" s="101" t="str">
        <f>IF(tblLoan34[[#This Row],[PMT NO]]&lt;&gt;"",ScheduledPayment,"")</f>
        <v/>
      </c>
      <c r="E13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35" s="101" t="str">
        <f>IF(tblLoan34[[#This Row],[PMT NO]]&lt;&gt;"",IF(tblLoan34[[#This Row],[SCHEDULED PAYMENT]]+tblLoan34[[#This Row],[EXTRA PAYMENT]]&lt;=tblLoan34[[#This Row],[BEGINNING BALANCE]],tblLoan34[[#This Row],[SCHEDULED PAYMENT]]+tblLoan34[[#This Row],[EXTRA PAYMENT]],tblLoan34[[#This Row],[BEGINNING BALANCE]]),"")</f>
        <v/>
      </c>
      <c r="G135" s="101" t="str">
        <f>IF(tblLoan34[[#This Row],[PMT NO]]&lt;&gt;"",tblLoan34[[#This Row],[TOTAL PAYMENT]]-tblLoan34[[#This Row],[INTEREST]],"")</f>
        <v/>
      </c>
      <c r="H135" s="101" t="str">
        <f>IF(tblLoan34[[#This Row],[PMT NO]]&lt;&gt;"",tblLoan34[[#This Row],[BEGINNING BALANCE]]*(InterestRate/PaymentsPerYear),"")</f>
        <v/>
      </c>
      <c r="I135" s="101" t="str">
        <f>IF(tblLoan34[[#This Row],[PMT NO]]&lt;&gt;"",IF(tblLoan34[[#This Row],[SCHEDULED PAYMENT]]+tblLoan34[[#This Row],[EXTRA PAYMENT]]&lt;=tblLoan34[[#This Row],[BEGINNING BALANCE]],tblLoan34[[#This Row],[BEGINNING BALANCE]]-tblLoan34[[#This Row],[PRINCIPAL]],0),"")</f>
        <v/>
      </c>
      <c r="J135" s="101" t="str">
        <f>IF(tblLoan34[[#This Row],[PMT NO]]&lt;&gt;"",SUM(INDEX(tblLoan34[INTEREST],1,1):tblLoan34[[#This Row],[INTEREST]]),"")</f>
        <v/>
      </c>
    </row>
    <row r="136" spans="1:10" x14ac:dyDescent="0.2">
      <c r="A136" s="97" t="str">
        <f>IF(LoanIsGood,IF(ROW()-ROW(tblLoan34[[#Headers],[PMT NO]])&gt;ScheduledNumberOfPayments,"",ROW()-ROW(tblLoan34[[#Headers],[PMT NO]])),"")</f>
        <v/>
      </c>
      <c r="B136" s="98" t="str">
        <f>IF(tblLoan34[[#This Row],[PMT NO]]&lt;&gt;"",EOMONTH(LoanStartDate,ROW(tblLoan34[[#This Row],[PMT NO]])-ROW(tblLoan34[[#Headers],[PMT NO]])-2)+DAY(LoanStartDate),"")</f>
        <v/>
      </c>
      <c r="C136" s="101" t="str">
        <f>IF(tblLoan34[[#This Row],[PMT NO]]&lt;&gt;"",IF(ROW()-ROW(tblLoan34[[#Headers],[BEGINNING BALANCE]])=1,LoanAmount,INDEX(tblLoan34[ENDING BALANCE],ROW()-ROW(tblLoan34[[#Headers],[BEGINNING BALANCE]])-1)),"")</f>
        <v/>
      </c>
      <c r="D136" s="101" t="str">
        <f>IF(tblLoan34[[#This Row],[PMT NO]]&lt;&gt;"",ScheduledPayment,"")</f>
        <v/>
      </c>
      <c r="E13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36" s="101" t="str">
        <f>IF(tblLoan34[[#This Row],[PMT NO]]&lt;&gt;"",IF(tblLoan34[[#This Row],[SCHEDULED PAYMENT]]+tblLoan34[[#This Row],[EXTRA PAYMENT]]&lt;=tblLoan34[[#This Row],[BEGINNING BALANCE]],tblLoan34[[#This Row],[SCHEDULED PAYMENT]]+tblLoan34[[#This Row],[EXTRA PAYMENT]],tblLoan34[[#This Row],[BEGINNING BALANCE]]),"")</f>
        <v/>
      </c>
      <c r="G136" s="101" t="str">
        <f>IF(tblLoan34[[#This Row],[PMT NO]]&lt;&gt;"",tblLoan34[[#This Row],[TOTAL PAYMENT]]-tblLoan34[[#This Row],[INTEREST]],"")</f>
        <v/>
      </c>
      <c r="H136" s="101" t="str">
        <f>IF(tblLoan34[[#This Row],[PMT NO]]&lt;&gt;"",tblLoan34[[#This Row],[BEGINNING BALANCE]]*(InterestRate/PaymentsPerYear),"")</f>
        <v/>
      </c>
      <c r="I136" s="101" t="str">
        <f>IF(tblLoan34[[#This Row],[PMT NO]]&lt;&gt;"",IF(tblLoan34[[#This Row],[SCHEDULED PAYMENT]]+tblLoan34[[#This Row],[EXTRA PAYMENT]]&lt;=tblLoan34[[#This Row],[BEGINNING BALANCE]],tblLoan34[[#This Row],[BEGINNING BALANCE]]-tblLoan34[[#This Row],[PRINCIPAL]],0),"")</f>
        <v/>
      </c>
      <c r="J136" s="101" t="str">
        <f>IF(tblLoan34[[#This Row],[PMT NO]]&lt;&gt;"",SUM(INDEX(tblLoan34[INTEREST],1,1):tblLoan34[[#This Row],[INTEREST]]),"")</f>
        <v/>
      </c>
    </row>
    <row r="137" spans="1:10" x14ac:dyDescent="0.2">
      <c r="A137" s="97" t="str">
        <f>IF(LoanIsGood,IF(ROW()-ROW(tblLoan34[[#Headers],[PMT NO]])&gt;ScheduledNumberOfPayments,"",ROW()-ROW(tblLoan34[[#Headers],[PMT NO]])),"")</f>
        <v/>
      </c>
      <c r="B137" s="98" t="str">
        <f>IF(tblLoan34[[#This Row],[PMT NO]]&lt;&gt;"",EOMONTH(LoanStartDate,ROW(tblLoan34[[#This Row],[PMT NO]])-ROW(tblLoan34[[#Headers],[PMT NO]])-2)+DAY(LoanStartDate),"")</f>
        <v/>
      </c>
      <c r="C137" s="101" t="str">
        <f>IF(tblLoan34[[#This Row],[PMT NO]]&lt;&gt;"",IF(ROW()-ROW(tblLoan34[[#Headers],[BEGINNING BALANCE]])=1,LoanAmount,INDEX(tblLoan34[ENDING BALANCE],ROW()-ROW(tblLoan34[[#Headers],[BEGINNING BALANCE]])-1)),"")</f>
        <v/>
      </c>
      <c r="D137" s="101" t="str">
        <f>IF(tblLoan34[[#This Row],[PMT NO]]&lt;&gt;"",ScheduledPayment,"")</f>
        <v/>
      </c>
      <c r="E13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37" s="101" t="str">
        <f>IF(tblLoan34[[#This Row],[PMT NO]]&lt;&gt;"",IF(tblLoan34[[#This Row],[SCHEDULED PAYMENT]]+tblLoan34[[#This Row],[EXTRA PAYMENT]]&lt;=tblLoan34[[#This Row],[BEGINNING BALANCE]],tblLoan34[[#This Row],[SCHEDULED PAYMENT]]+tblLoan34[[#This Row],[EXTRA PAYMENT]],tblLoan34[[#This Row],[BEGINNING BALANCE]]),"")</f>
        <v/>
      </c>
      <c r="G137" s="101" t="str">
        <f>IF(tblLoan34[[#This Row],[PMT NO]]&lt;&gt;"",tblLoan34[[#This Row],[TOTAL PAYMENT]]-tblLoan34[[#This Row],[INTEREST]],"")</f>
        <v/>
      </c>
      <c r="H137" s="101" t="str">
        <f>IF(tblLoan34[[#This Row],[PMT NO]]&lt;&gt;"",tblLoan34[[#This Row],[BEGINNING BALANCE]]*(InterestRate/PaymentsPerYear),"")</f>
        <v/>
      </c>
      <c r="I137" s="101" t="str">
        <f>IF(tblLoan34[[#This Row],[PMT NO]]&lt;&gt;"",IF(tblLoan34[[#This Row],[SCHEDULED PAYMENT]]+tblLoan34[[#This Row],[EXTRA PAYMENT]]&lt;=tblLoan34[[#This Row],[BEGINNING BALANCE]],tblLoan34[[#This Row],[BEGINNING BALANCE]]-tblLoan34[[#This Row],[PRINCIPAL]],0),"")</f>
        <v/>
      </c>
      <c r="J137" s="101" t="str">
        <f>IF(tblLoan34[[#This Row],[PMT NO]]&lt;&gt;"",SUM(INDEX(tblLoan34[INTEREST],1,1):tblLoan34[[#This Row],[INTEREST]]),"")</f>
        <v/>
      </c>
    </row>
    <row r="138" spans="1:10" x14ac:dyDescent="0.2">
      <c r="A138" s="97" t="str">
        <f>IF(LoanIsGood,IF(ROW()-ROW(tblLoan34[[#Headers],[PMT NO]])&gt;ScheduledNumberOfPayments,"",ROW()-ROW(tblLoan34[[#Headers],[PMT NO]])),"")</f>
        <v/>
      </c>
      <c r="B138" s="98" t="str">
        <f>IF(tblLoan34[[#This Row],[PMT NO]]&lt;&gt;"",EOMONTH(LoanStartDate,ROW(tblLoan34[[#This Row],[PMT NO]])-ROW(tblLoan34[[#Headers],[PMT NO]])-2)+DAY(LoanStartDate),"")</f>
        <v/>
      </c>
      <c r="C138" s="101" t="str">
        <f>IF(tblLoan34[[#This Row],[PMT NO]]&lt;&gt;"",IF(ROW()-ROW(tblLoan34[[#Headers],[BEGINNING BALANCE]])=1,LoanAmount,INDEX(tblLoan34[ENDING BALANCE],ROW()-ROW(tblLoan34[[#Headers],[BEGINNING BALANCE]])-1)),"")</f>
        <v/>
      </c>
      <c r="D138" s="101" t="str">
        <f>IF(tblLoan34[[#This Row],[PMT NO]]&lt;&gt;"",ScheduledPayment,"")</f>
        <v/>
      </c>
      <c r="E13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38" s="101" t="str">
        <f>IF(tblLoan34[[#This Row],[PMT NO]]&lt;&gt;"",IF(tblLoan34[[#This Row],[SCHEDULED PAYMENT]]+tblLoan34[[#This Row],[EXTRA PAYMENT]]&lt;=tblLoan34[[#This Row],[BEGINNING BALANCE]],tblLoan34[[#This Row],[SCHEDULED PAYMENT]]+tblLoan34[[#This Row],[EXTRA PAYMENT]],tblLoan34[[#This Row],[BEGINNING BALANCE]]),"")</f>
        <v/>
      </c>
      <c r="G138" s="101" t="str">
        <f>IF(tblLoan34[[#This Row],[PMT NO]]&lt;&gt;"",tblLoan34[[#This Row],[TOTAL PAYMENT]]-tblLoan34[[#This Row],[INTEREST]],"")</f>
        <v/>
      </c>
      <c r="H138" s="101" t="str">
        <f>IF(tblLoan34[[#This Row],[PMT NO]]&lt;&gt;"",tblLoan34[[#This Row],[BEGINNING BALANCE]]*(InterestRate/PaymentsPerYear),"")</f>
        <v/>
      </c>
      <c r="I138" s="101" t="str">
        <f>IF(tblLoan34[[#This Row],[PMT NO]]&lt;&gt;"",IF(tblLoan34[[#This Row],[SCHEDULED PAYMENT]]+tblLoan34[[#This Row],[EXTRA PAYMENT]]&lt;=tblLoan34[[#This Row],[BEGINNING BALANCE]],tblLoan34[[#This Row],[BEGINNING BALANCE]]-tblLoan34[[#This Row],[PRINCIPAL]],0),"")</f>
        <v/>
      </c>
      <c r="J138" s="101" t="str">
        <f>IF(tblLoan34[[#This Row],[PMT NO]]&lt;&gt;"",SUM(INDEX(tblLoan34[INTEREST],1,1):tblLoan34[[#This Row],[INTEREST]]),"")</f>
        <v/>
      </c>
    </row>
    <row r="139" spans="1:10" x14ac:dyDescent="0.2">
      <c r="A139" s="97" t="str">
        <f>IF(LoanIsGood,IF(ROW()-ROW(tblLoan34[[#Headers],[PMT NO]])&gt;ScheduledNumberOfPayments,"",ROW()-ROW(tblLoan34[[#Headers],[PMT NO]])),"")</f>
        <v/>
      </c>
      <c r="B139" s="98" t="str">
        <f>IF(tblLoan34[[#This Row],[PMT NO]]&lt;&gt;"",EOMONTH(LoanStartDate,ROW(tblLoan34[[#This Row],[PMT NO]])-ROW(tblLoan34[[#Headers],[PMT NO]])-2)+DAY(LoanStartDate),"")</f>
        <v/>
      </c>
      <c r="C139" s="101" t="str">
        <f>IF(tblLoan34[[#This Row],[PMT NO]]&lt;&gt;"",IF(ROW()-ROW(tblLoan34[[#Headers],[BEGINNING BALANCE]])=1,LoanAmount,INDEX(tblLoan34[ENDING BALANCE],ROW()-ROW(tblLoan34[[#Headers],[BEGINNING BALANCE]])-1)),"")</f>
        <v/>
      </c>
      <c r="D139" s="101" t="str">
        <f>IF(tblLoan34[[#This Row],[PMT NO]]&lt;&gt;"",ScheduledPayment,"")</f>
        <v/>
      </c>
      <c r="E13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39" s="101" t="str">
        <f>IF(tblLoan34[[#This Row],[PMT NO]]&lt;&gt;"",IF(tblLoan34[[#This Row],[SCHEDULED PAYMENT]]+tblLoan34[[#This Row],[EXTRA PAYMENT]]&lt;=tblLoan34[[#This Row],[BEGINNING BALANCE]],tblLoan34[[#This Row],[SCHEDULED PAYMENT]]+tblLoan34[[#This Row],[EXTRA PAYMENT]],tblLoan34[[#This Row],[BEGINNING BALANCE]]),"")</f>
        <v/>
      </c>
      <c r="G139" s="101" t="str">
        <f>IF(tblLoan34[[#This Row],[PMT NO]]&lt;&gt;"",tblLoan34[[#This Row],[TOTAL PAYMENT]]-tblLoan34[[#This Row],[INTEREST]],"")</f>
        <v/>
      </c>
      <c r="H139" s="101" t="str">
        <f>IF(tblLoan34[[#This Row],[PMT NO]]&lt;&gt;"",tblLoan34[[#This Row],[BEGINNING BALANCE]]*(InterestRate/PaymentsPerYear),"")</f>
        <v/>
      </c>
      <c r="I139" s="101" t="str">
        <f>IF(tblLoan34[[#This Row],[PMT NO]]&lt;&gt;"",IF(tblLoan34[[#This Row],[SCHEDULED PAYMENT]]+tblLoan34[[#This Row],[EXTRA PAYMENT]]&lt;=tblLoan34[[#This Row],[BEGINNING BALANCE]],tblLoan34[[#This Row],[BEGINNING BALANCE]]-tblLoan34[[#This Row],[PRINCIPAL]],0),"")</f>
        <v/>
      </c>
      <c r="J139" s="101" t="str">
        <f>IF(tblLoan34[[#This Row],[PMT NO]]&lt;&gt;"",SUM(INDEX(tblLoan34[INTEREST],1,1):tblLoan34[[#This Row],[INTEREST]]),"")</f>
        <v/>
      </c>
    </row>
    <row r="140" spans="1:10" x14ac:dyDescent="0.2">
      <c r="A140" s="97" t="str">
        <f>IF(LoanIsGood,IF(ROW()-ROW(tblLoan34[[#Headers],[PMT NO]])&gt;ScheduledNumberOfPayments,"",ROW()-ROW(tblLoan34[[#Headers],[PMT NO]])),"")</f>
        <v/>
      </c>
      <c r="B140" s="98" t="str">
        <f>IF(tblLoan34[[#This Row],[PMT NO]]&lt;&gt;"",EOMONTH(LoanStartDate,ROW(tblLoan34[[#This Row],[PMT NO]])-ROW(tblLoan34[[#Headers],[PMT NO]])-2)+DAY(LoanStartDate),"")</f>
        <v/>
      </c>
      <c r="C140" s="101" t="str">
        <f>IF(tblLoan34[[#This Row],[PMT NO]]&lt;&gt;"",IF(ROW()-ROW(tblLoan34[[#Headers],[BEGINNING BALANCE]])=1,LoanAmount,INDEX(tblLoan34[ENDING BALANCE],ROW()-ROW(tblLoan34[[#Headers],[BEGINNING BALANCE]])-1)),"")</f>
        <v/>
      </c>
      <c r="D140" s="101" t="str">
        <f>IF(tblLoan34[[#This Row],[PMT NO]]&lt;&gt;"",ScheduledPayment,"")</f>
        <v/>
      </c>
      <c r="E14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40" s="101" t="str">
        <f>IF(tblLoan34[[#This Row],[PMT NO]]&lt;&gt;"",IF(tblLoan34[[#This Row],[SCHEDULED PAYMENT]]+tblLoan34[[#This Row],[EXTRA PAYMENT]]&lt;=tblLoan34[[#This Row],[BEGINNING BALANCE]],tblLoan34[[#This Row],[SCHEDULED PAYMENT]]+tblLoan34[[#This Row],[EXTRA PAYMENT]],tblLoan34[[#This Row],[BEGINNING BALANCE]]),"")</f>
        <v/>
      </c>
      <c r="G140" s="101" t="str">
        <f>IF(tblLoan34[[#This Row],[PMT NO]]&lt;&gt;"",tblLoan34[[#This Row],[TOTAL PAYMENT]]-tblLoan34[[#This Row],[INTEREST]],"")</f>
        <v/>
      </c>
      <c r="H140" s="101" t="str">
        <f>IF(tblLoan34[[#This Row],[PMT NO]]&lt;&gt;"",tblLoan34[[#This Row],[BEGINNING BALANCE]]*(InterestRate/PaymentsPerYear),"")</f>
        <v/>
      </c>
      <c r="I140" s="101" t="str">
        <f>IF(tblLoan34[[#This Row],[PMT NO]]&lt;&gt;"",IF(tblLoan34[[#This Row],[SCHEDULED PAYMENT]]+tblLoan34[[#This Row],[EXTRA PAYMENT]]&lt;=tblLoan34[[#This Row],[BEGINNING BALANCE]],tblLoan34[[#This Row],[BEGINNING BALANCE]]-tblLoan34[[#This Row],[PRINCIPAL]],0),"")</f>
        <v/>
      </c>
      <c r="J140" s="101" t="str">
        <f>IF(tblLoan34[[#This Row],[PMT NO]]&lt;&gt;"",SUM(INDEX(tblLoan34[INTEREST],1,1):tblLoan34[[#This Row],[INTEREST]]),"")</f>
        <v/>
      </c>
    </row>
    <row r="141" spans="1:10" x14ac:dyDescent="0.2">
      <c r="A141" s="97" t="str">
        <f>IF(LoanIsGood,IF(ROW()-ROW(tblLoan34[[#Headers],[PMT NO]])&gt;ScheduledNumberOfPayments,"",ROW()-ROW(tblLoan34[[#Headers],[PMT NO]])),"")</f>
        <v/>
      </c>
      <c r="B141" s="98" t="str">
        <f>IF(tblLoan34[[#This Row],[PMT NO]]&lt;&gt;"",EOMONTH(LoanStartDate,ROW(tblLoan34[[#This Row],[PMT NO]])-ROW(tblLoan34[[#Headers],[PMT NO]])-2)+DAY(LoanStartDate),"")</f>
        <v/>
      </c>
      <c r="C141" s="101" t="str">
        <f>IF(tblLoan34[[#This Row],[PMT NO]]&lt;&gt;"",IF(ROW()-ROW(tblLoan34[[#Headers],[BEGINNING BALANCE]])=1,LoanAmount,INDEX(tblLoan34[ENDING BALANCE],ROW()-ROW(tblLoan34[[#Headers],[BEGINNING BALANCE]])-1)),"")</f>
        <v/>
      </c>
      <c r="D141" s="101" t="str">
        <f>IF(tblLoan34[[#This Row],[PMT NO]]&lt;&gt;"",ScheduledPayment,"")</f>
        <v/>
      </c>
      <c r="E14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41" s="101" t="str">
        <f>IF(tblLoan34[[#This Row],[PMT NO]]&lt;&gt;"",IF(tblLoan34[[#This Row],[SCHEDULED PAYMENT]]+tblLoan34[[#This Row],[EXTRA PAYMENT]]&lt;=tblLoan34[[#This Row],[BEGINNING BALANCE]],tblLoan34[[#This Row],[SCHEDULED PAYMENT]]+tblLoan34[[#This Row],[EXTRA PAYMENT]],tblLoan34[[#This Row],[BEGINNING BALANCE]]),"")</f>
        <v/>
      </c>
      <c r="G141" s="101" t="str">
        <f>IF(tblLoan34[[#This Row],[PMT NO]]&lt;&gt;"",tblLoan34[[#This Row],[TOTAL PAYMENT]]-tblLoan34[[#This Row],[INTEREST]],"")</f>
        <v/>
      </c>
      <c r="H141" s="101" t="str">
        <f>IF(tblLoan34[[#This Row],[PMT NO]]&lt;&gt;"",tblLoan34[[#This Row],[BEGINNING BALANCE]]*(InterestRate/PaymentsPerYear),"")</f>
        <v/>
      </c>
      <c r="I141" s="101" t="str">
        <f>IF(tblLoan34[[#This Row],[PMT NO]]&lt;&gt;"",IF(tblLoan34[[#This Row],[SCHEDULED PAYMENT]]+tblLoan34[[#This Row],[EXTRA PAYMENT]]&lt;=tblLoan34[[#This Row],[BEGINNING BALANCE]],tblLoan34[[#This Row],[BEGINNING BALANCE]]-tblLoan34[[#This Row],[PRINCIPAL]],0),"")</f>
        <v/>
      </c>
      <c r="J141" s="101" t="str">
        <f>IF(tblLoan34[[#This Row],[PMT NO]]&lt;&gt;"",SUM(INDEX(tblLoan34[INTEREST],1,1):tblLoan34[[#This Row],[INTEREST]]),"")</f>
        <v/>
      </c>
    </row>
    <row r="142" spans="1:10" x14ac:dyDescent="0.2">
      <c r="A142" s="97" t="str">
        <f>IF(LoanIsGood,IF(ROW()-ROW(tblLoan34[[#Headers],[PMT NO]])&gt;ScheduledNumberOfPayments,"",ROW()-ROW(tblLoan34[[#Headers],[PMT NO]])),"")</f>
        <v/>
      </c>
      <c r="B142" s="98" t="str">
        <f>IF(tblLoan34[[#This Row],[PMT NO]]&lt;&gt;"",EOMONTH(LoanStartDate,ROW(tblLoan34[[#This Row],[PMT NO]])-ROW(tblLoan34[[#Headers],[PMT NO]])-2)+DAY(LoanStartDate),"")</f>
        <v/>
      </c>
      <c r="C142" s="101" t="str">
        <f>IF(tblLoan34[[#This Row],[PMT NO]]&lt;&gt;"",IF(ROW()-ROW(tblLoan34[[#Headers],[BEGINNING BALANCE]])=1,LoanAmount,INDEX(tblLoan34[ENDING BALANCE],ROW()-ROW(tblLoan34[[#Headers],[BEGINNING BALANCE]])-1)),"")</f>
        <v/>
      </c>
      <c r="D142" s="101" t="str">
        <f>IF(tblLoan34[[#This Row],[PMT NO]]&lt;&gt;"",ScheduledPayment,"")</f>
        <v/>
      </c>
      <c r="E14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42" s="101" t="str">
        <f>IF(tblLoan34[[#This Row],[PMT NO]]&lt;&gt;"",IF(tblLoan34[[#This Row],[SCHEDULED PAYMENT]]+tblLoan34[[#This Row],[EXTRA PAYMENT]]&lt;=tblLoan34[[#This Row],[BEGINNING BALANCE]],tblLoan34[[#This Row],[SCHEDULED PAYMENT]]+tblLoan34[[#This Row],[EXTRA PAYMENT]],tblLoan34[[#This Row],[BEGINNING BALANCE]]),"")</f>
        <v/>
      </c>
      <c r="G142" s="101" t="str">
        <f>IF(tblLoan34[[#This Row],[PMT NO]]&lt;&gt;"",tblLoan34[[#This Row],[TOTAL PAYMENT]]-tblLoan34[[#This Row],[INTEREST]],"")</f>
        <v/>
      </c>
      <c r="H142" s="101" t="str">
        <f>IF(tblLoan34[[#This Row],[PMT NO]]&lt;&gt;"",tblLoan34[[#This Row],[BEGINNING BALANCE]]*(InterestRate/PaymentsPerYear),"")</f>
        <v/>
      </c>
      <c r="I142" s="101" t="str">
        <f>IF(tblLoan34[[#This Row],[PMT NO]]&lt;&gt;"",IF(tblLoan34[[#This Row],[SCHEDULED PAYMENT]]+tblLoan34[[#This Row],[EXTRA PAYMENT]]&lt;=tblLoan34[[#This Row],[BEGINNING BALANCE]],tblLoan34[[#This Row],[BEGINNING BALANCE]]-tblLoan34[[#This Row],[PRINCIPAL]],0),"")</f>
        <v/>
      </c>
      <c r="J142" s="101" t="str">
        <f>IF(tblLoan34[[#This Row],[PMT NO]]&lt;&gt;"",SUM(INDEX(tblLoan34[INTEREST],1,1):tblLoan34[[#This Row],[INTEREST]]),"")</f>
        <v/>
      </c>
    </row>
    <row r="143" spans="1:10" x14ac:dyDescent="0.2">
      <c r="A143" s="97" t="str">
        <f>IF(LoanIsGood,IF(ROW()-ROW(tblLoan34[[#Headers],[PMT NO]])&gt;ScheduledNumberOfPayments,"",ROW()-ROW(tblLoan34[[#Headers],[PMT NO]])),"")</f>
        <v/>
      </c>
      <c r="B143" s="98" t="str">
        <f>IF(tblLoan34[[#This Row],[PMT NO]]&lt;&gt;"",EOMONTH(LoanStartDate,ROW(tblLoan34[[#This Row],[PMT NO]])-ROW(tblLoan34[[#Headers],[PMT NO]])-2)+DAY(LoanStartDate),"")</f>
        <v/>
      </c>
      <c r="C143" s="101" t="str">
        <f>IF(tblLoan34[[#This Row],[PMT NO]]&lt;&gt;"",IF(ROW()-ROW(tblLoan34[[#Headers],[BEGINNING BALANCE]])=1,LoanAmount,INDEX(tblLoan34[ENDING BALANCE],ROW()-ROW(tblLoan34[[#Headers],[BEGINNING BALANCE]])-1)),"")</f>
        <v/>
      </c>
      <c r="D143" s="101" t="str">
        <f>IF(tblLoan34[[#This Row],[PMT NO]]&lt;&gt;"",ScheduledPayment,"")</f>
        <v/>
      </c>
      <c r="E14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43" s="101" t="str">
        <f>IF(tblLoan34[[#This Row],[PMT NO]]&lt;&gt;"",IF(tblLoan34[[#This Row],[SCHEDULED PAYMENT]]+tblLoan34[[#This Row],[EXTRA PAYMENT]]&lt;=tblLoan34[[#This Row],[BEGINNING BALANCE]],tblLoan34[[#This Row],[SCHEDULED PAYMENT]]+tblLoan34[[#This Row],[EXTRA PAYMENT]],tblLoan34[[#This Row],[BEGINNING BALANCE]]),"")</f>
        <v/>
      </c>
      <c r="G143" s="101" t="str">
        <f>IF(tblLoan34[[#This Row],[PMT NO]]&lt;&gt;"",tblLoan34[[#This Row],[TOTAL PAYMENT]]-tblLoan34[[#This Row],[INTEREST]],"")</f>
        <v/>
      </c>
      <c r="H143" s="101" t="str">
        <f>IF(tblLoan34[[#This Row],[PMT NO]]&lt;&gt;"",tblLoan34[[#This Row],[BEGINNING BALANCE]]*(InterestRate/PaymentsPerYear),"")</f>
        <v/>
      </c>
      <c r="I143" s="101" t="str">
        <f>IF(tblLoan34[[#This Row],[PMT NO]]&lt;&gt;"",IF(tblLoan34[[#This Row],[SCHEDULED PAYMENT]]+tblLoan34[[#This Row],[EXTRA PAYMENT]]&lt;=tblLoan34[[#This Row],[BEGINNING BALANCE]],tblLoan34[[#This Row],[BEGINNING BALANCE]]-tblLoan34[[#This Row],[PRINCIPAL]],0),"")</f>
        <v/>
      </c>
      <c r="J143" s="101" t="str">
        <f>IF(tblLoan34[[#This Row],[PMT NO]]&lt;&gt;"",SUM(INDEX(tblLoan34[INTEREST],1,1):tblLoan34[[#This Row],[INTEREST]]),"")</f>
        <v/>
      </c>
    </row>
    <row r="144" spans="1:10" x14ac:dyDescent="0.2">
      <c r="A144" s="97" t="str">
        <f>IF(LoanIsGood,IF(ROW()-ROW(tblLoan34[[#Headers],[PMT NO]])&gt;ScheduledNumberOfPayments,"",ROW()-ROW(tblLoan34[[#Headers],[PMT NO]])),"")</f>
        <v/>
      </c>
      <c r="B144" s="98" t="str">
        <f>IF(tblLoan34[[#This Row],[PMT NO]]&lt;&gt;"",EOMONTH(LoanStartDate,ROW(tblLoan34[[#This Row],[PMT NO]])-ROW(tblLoan34[[#Headers],[PMT NO]])-2)+DAY(LoanStartDate),"")</f>
        <v/>
      </c>
      <c r="C144" s="101" t="str">
        <f>IF(tblLoan34[[#This Row],[PMT NO]]&lt;&gt;"",IF(ROW()-ROW(tblLoan34[[#Headers],[BEGINNING BALANCE]])=1,LoanAmount,INDEX(tblLoan34[ENDING BALANCE],ROW()-ROW(tblLoan34[[#Headers],[BEGINNING BALANCE]])-1)),"")</f>
        <v/>
      </c>
      <c r="D144" s="101" t="str">
        <f>IF(tblLoan34[[#This Row],[PMT NO]]&lt;&gt;"",ScheduledPayment,"")</f>
        <v/>
      </c>
      <c r="E14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44" s="101" t="str">
        <f>IF(tblLoan34[[#This Row],[PMT NO]]&lt;&gt;"",IF(tblLoan34[[#This Row],[SCHEDULED PAYMENT]]+tblLoan34[[#This Row],[EXTRA PAYMENT]]&lt;=tblLoan34[[#This Row],[BEGINNING BALANCE]],tblLoan34[[#This Row],[SCHEDULED PAYMENT]]+tblLoan34[[#This Row],[EXTRA PAYMENT]],tblLoan34[[#This Row],[BEGINNING BALANCE]]),"")</f>
        <v/>
      </c>
      <c r="G144" s="101" t="str">
        <f>IF(tblLoan34[[#This Row],[PMT NO]]&lt;&gt;"",tblLoan34[[#This Row],[TOTAL PAYMENT]]-tblLoan34[[#This Row],[INTEREST]],"")</f>
        <v/>
      </c>
      <c r="H144" s="101" t="str">
        <f>IF(tblLoan34[[#This Row],[PMT NO]]&lt;&gt;"",tblLoan34[[#This Row],[BEGINNING BALANCE]]*(InterestRate/PaymentsPerYear),"")</f>
        <v/>
      </c>
      <c r="I144" s="101" t="str">
        <f>IF(tblLoan34[[#This Row],[PMT NO]]&lt;&gt;"",IF(tblLoan34[[#This Row],[SCHEDULED PAYMENT]]+tblLoan34[[#This Row],[EXTRA PAYMENT]]&lt;=tblLoan34[[#This Row],[BEGINNING BALANCE]],tblLoan34[[#This Row],[BEGINNING BALANCE]]-tblLoan34[[#This Row],[PRINCIPAL]],0),"")</f>
        <v/>
      </c>
      <c r="J144" s="101" t="str">
        <f>IF(tblLoan34[[#This Row],[PMT NO]]&lt;&gt;"",SUM(INDEX(tblLoan34[INTEREST],1,1):tblLoan34[[#This Row],[INTEREST]]),"")</f>
        <v/>
      </c>
    </row>
    <row r="145" spans="1:10" x14ac:dyDescent="0.2">
      <c r="A145" s="97" t="str">
        <f>IF(LoanIsGood,IF(ROW()-ROW(tblLoan34[[#Headers],[PMT NO]])&gt;ScheduledNumberOfPayments,"",ROW()-ROW(tblLoan34[[#Headers],[PMT NO]])),"")</f>
        <v/>
      </c>
      <c r="B145" s="98" t="str">
        <f>IF(tblLoan34[[#This Row],[PMT NO]]&lt;&gt;"",EOMONTH(LoanStartDate,ROW(tblLoan34[[#This Row],[PMT NO]])-ROW(tblLoan34[[#Headers],[PMT NO]])-2)+DAY(LoanStartDate),"")</f>
        <v/>
      </c>
      <c r="C145" s="101" t="str">
        <f>IF(tblLoan34[[#This Row],[PMT NO]]&lt;&gt;"",IF(ROW()-ROW(tblLoan34[[#Headers],[BEGINNING BALANCE]])=1,LoanAmount,INDEX(tblLoan34[ENDING BALANCE],ROW()-ROW(tblLoan34[[#Headers],[BEGINNING BALANCE]])-1)),"")</f>
        <v/>
      </c>
      <c r="D145" s="101" t="str">
        <f>IF(tblLoan34[[#This Row],[PMT NO]]&lt;&gt;"",ScheduledPayment,"")</f>
        <v/>
      </c>
      <c r="E14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45" s="101" t="str">
        <f>IF(tblLoan34[[#This Row],[PMT NO]]&lt;&gt;"",IF(tblLoan34[[#This Row],[SCHEDULED PAYMENT]]+tblLoan34[[#This Row],[EXTRA PAYMENT]]&lt;=tblLoan34[[#This Row],[BEGINNING BALANCE]],tblLoan34[[#This Row],[SCHEDULED PAYMENT]]+tblLoan34[[#This Row],[EXTRA PAYMENT]],tblLoan34[[#This Row],[BEGINNING BALANCE]]),"")</f>
        <v/>
      </c>
      <c r="G145" s="101" t="str">
        <f>IF(tblLoan34[[#This Row],[PMT NO]]&lt;&gt;"",tblLoan34[[#This Row],[TOTAL PAYMENT]]-tblLoan34[[#This Row],[INTEREST]],"")</f>
        <v/>
      </c>
      <c r="H145" s="101" t="str">
        <f>IF(tblLoan34[[#This Row],[PMT NO]]&lt;&gt;"",tblLoan34[[#This Row],[BEGINNING BALANCE]]*(InterestRate/PaymentsPerYear),"")</f>
        <v/>
      </c>
      <c r="I145" s="101" t="str">
        <f>IF(tblLoan34[[#This Row],[PMT NO]]&lt;&gt;"",IF(tblLoan34[[#This Row],[SCHEDULED PAYMENT]]+tblLoan34[[#This Row],[EXTRA PAYMENT]]&lt;=tblLoan34[[#This Row],[BEGINNING BALANCE]],tblLoan34[[#This Row],[BEGINNING BALANCE]]-tblLoan34[[#This Row],[PRINCIPAL]],0),"")</f>
        <v/>
      </c>
      <c r="J145" s="101" t="str">
        <f>IF(tblLoan34[[#This Row],[PMT NO]]&lt;&gt;"",SUM(INDEX(tblLoan34[INTEREST],1,1):tblLoan34[[#This Row],[INTEREST]]),"")</f>
        <v/>
      </c>
    </row>
    <row r="146" spans="1:10" x14ac:dyDescent="0.2">
      <c r="A146" s="97" t="str">
        <f>IF(LoanIsGood,IF(ROW()-ROW(tblLoan34[[#Headers],[PMT NO]])&gt;ScheduledNumberOfPayments,"",ROW()-ROW(tblLoan34[[#Headers],[PMT NO]])),"")</f>
        <v/>
      </c>
      <c r="B146" s="98" t="str">
        <f>IF(tblLoan34[[#This Row],[PMT NO]]&lt;&gt;"",EOMONTH(LoanStartDate,ROW(tblLoan34[[#This Row],[PMT NO]])-ROW(tblLoan34[[#Headers],[PMT NO]])-2)+DAY(LoanStartDate),"")</f>
        <v/>
      </c>
      <c r="C146" s="101" t="str">
        <f>IF(tblLoan34[[#This Row],[PMT NO]]&lt;&gt;"",IF(ROW()-ROW(tblLoan34[[#Headers],[BEGINNING BALANCE]])=1,LoanAmount,INDEX(tblLoan34[ENDING BALANCE],ROW()-ROW(tblLoan34[[#Headers],[BEGINNING BALANCE]])-1)),"")</f>
        <v/>
      </c>
      <c r="D146" s="101" t="str">
        <f>IF(tblLoan34[[#This Row],[PMT NO]]&lt;&gt;"",ScheduledPayment,"")</f>
        <v/>
      </c>
      <c r="E14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46" s="101" t="str">
        <f>IF(tblLoan34[[#This Row],[PMT NO]]&lt;&gt;"",IF(tblLoan34[[#This Row],[SCHEDULED PAYMENT]]+tblLoan34[[#This Row],[EXTRA PAYMENT]]&lt;=tblLoan34[[#This Row],[BEGINNING BALANCE]],tblLoan34[[#This Row],[SCHEDULED PAYMENT]]+tblLoan34[[#This Row],[EXTRA PAYMENT]],tblLoan34[[#This Row],[BEGINNING BALANCE]]),"")</f>
        <v/>
      </c>
      <c r="G146" s="101" t="str">
        <f>IF(tblLoan34[[#This Row],[PMT NO]]&lt;&gt;"",tblLoan34[[#This Row],[TOTAL PAYMENT]]-tblLoan34[[#This Row],[INTEREST]],"")</f>
        <v/>
      </c>
      <c r="H146" s="101" t="str">
        <f>IF(tblLoan34[[#This Row],[PMT NO]]&lt;&gt;"",tblLoan34[[#This Row],[BEGINNING BALANCE]]*(InterestRate/PaymentsPerYear),"")</f>
        <v/>
      </c>
      <c r="I146" s="101" t="str">
        <f>IF(tblLoan34[[#This Row],[PMT NO]]&lt;&gt;"",IF(tblLoan34[[#This Row],[SCHEDULED PAYMENT]]+tblLoan34[[#This Row],[EXTRA PAYMENT]]&lt;=tblLoan34[[#This Row],[BEGINNING BALANCE]],tblLoan34[[#This Row],[BEGINNING BALANCE]]-tblLoan34[[#This Row],[PRINCIPAL]],0),"")</f>
        <v/>
      </c>
      <c r="J146" s="101" t="str">
        <f>IF(tblLoan34[[#This Row],[PMT NO]]&lt;&gt;"",SUM(INDEX(tblLoan34[INTEREST],1,1):tblLoan34[[#This Row],[INTEREST]]),"")</f>
        <v/>
      </c>
    </row>
    <row r="147" spans="1:10" x14ac:dyDescent="0.2">
      <c r="A147" s="97" t="str">
        <f>IF(LoanIsGood,IF(ROW()-ROW(tblLoan34[[#Headers],[PMT NO]])&gt;ScheduledNumberOfPayments,"",ROW()-ROW(tblLoan34[[#Headers],[PMT NO]])),"")</f>
        <v/>
      </c>
      <c r="B147" s="98" t="str">
        <f>IF(tblLoan34[[#This Row],[PMT NO]]&lt;&gt;"",EOMONTH(LoanStartDate,ROW(tblLoan34[[#This Row],[PMT NO]])-ROW(tblLoan34[[#Headers],[PMT NO]])-2)+DAY(LoanStartDate),"")</f>
        <v/>
      </c>
      <c r="C147" s="101" t="str">
        <f>IF(tblLoan34[[#This Row],[PMT NO]]&lt;&gt;"",IF(ROW()-ROW(tblLoan34[[#Headers],[BEGINNING BALANCE]])=1,LoanAmount,INDEX(tblLoan34[ENDING BALANCE],ROW()-ROW(tblLoan34[[#Headers],[BEGINNING BALANCE]])-1)),"")</f>
        <v/>
      </c>
      <c r="D147" s="101" t="str">
        <f>IF(tblLoan34[[#This Row],[PMT NO]]&lt;&gt;"",ScheduledPayment,"")</f>
        <v/>
      </c>
      <c r="E14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47" s="101" t="str">
        <f>IF(tblLoan34[[#This Row],[PMT NO]]&lt;&gt;"",IF(tblLoan34[[#This Row],[SCHEDULED PAYMENT]]+tblLoan34[[#This Row],[EXTRA PAYMENT]]&lt;=tblLoan34[[#This Row],[BEGINNING BALANCE]],tblLoan34[[#This Row],[SCHEDULED PAYMENT]]+tblLoan34[[#This Row],[EXTRA PAYMENT]],tblLoan34[[#This Row],[BEGINNING BALANCE]]),"")</f>
        <v/>
      </c>
      <c r="G147" s="101" t="str">
        <f>IF(tblLoan34[[#This Row],[PMT NO]]&lt;&gt;"",tblLoan34[[#This Row],[TOTAL PAYMENT]]-tblLoan34[[#This Row],[INTEREST]],"")</f>
        <v/>
      </c>
      <c r="H147" s="101" t="str">
        <f>IF(tblLoan34[[#This Row],[PMT NO]]&lt;&gt;"",tblLoan34[[#This Row],[BEGINNING BALANCE]]*(InterestRate/PaymentsPerYear),"")</f>
        <v/>
      </c>
      <c r="I147" s="101" t="str">
        <f>IF(tblLoan34[[#This Row],[PMT NO]]&lt;&gt;"",IF(tblLoan34[[#This Row],[SCHEDULED PAYMENT]]+tblLoan34[[#This Row],[EXTRA PAYMENT]]&lt;=tblLoan34[[#This Row],[BEGINNING BALANCE]],tblLoan34[[#This Row],[BEGINNING BALANCE]]-tblLoan34[[#This Row],[PRINCIPAL]],0),"")</f>
        <v/>
      </c>
      <c r="J147" s="101" t="str">
        <f>IF(tblLoan34[[#This Row],[PMT NO]]&lt;&gt;"",SUM(INDEX(tblLoan34[INTEREST],1,1):tblLoan34[[#This Row],[INTEREST]]),"")</f>
        <v/>
      </c>
    </row>
    <row r="148" spans="1:10" x14ac:dyDescent="0.2">
      <c r="A148" s="97" t="str">
        <f>IF(LoanIsGood,IF(ROW()-ROW(tblLoan34[[#Headers],[PMT NO]])&gt;ScheduledNumberOfPayments,"",ROW()-ROW(tblLoan34[[#Headers],[PMT NO]])),"")</f>
        <v/>
      </c>
      <c r="B148" s="98" t="str">
        <f>IF(tblLoan34[[#This Row],[PMT NO]]&lt;&gt;"",EOMONTH(LoanStartDate,ROW(tblLoan34[[#This Row],[PMT NO]])-ROW(tblLoan34[[#Headers],[PMT NO]])-2)+DAY(LoanStartDate),"")</f>
        <v/>
      </c>
      <c r="C148" s="101" t="str">
        <f>IF(tblLoan34[[#This Row],[PMT NO]]&lt;&gt;"",IF(ROW()-ROW(tblLoan34[[#Headers],[BEGINNING BALANCE]])=1,LoanAmount,INDEX(tblLoan34[ENDING BALANCE],ROW()-ROW(tblLoan34[[#Headers],[BEGINNING BALANCE]])-1)),"")</f>
        <v/>
      </c>
      <c r="D148" s="101" t="str">
        <f>IF(tblLoan34[[#This Row],[PMT NO]]&lt;&gt;"",ScheduledPayment,"")</f>
        <v/>
      </c>
      <c r="E14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48" s="101" t="str">
        <f>IF(tblLoan34[[#This Row],[PMT NO]]&lt;&gt;"",IF(tblLoan34[[#This Row],[SCHEDULED PAYMENT]]+tblLoan34[[#This Row],[EXTRA PAYMENT]]&lt;=tblLoan34[[#This Row],[BEGINNING BALANCE]],tblLoan34[[#This Row],[SCHEDULED PAYMENT]]+tblLoan34[[#This Row],[EXTRA PAYMENT]],tblLoan34[[#This Row],[BEGINNING BALANCE]]),"")</f>
        <v/>
      </c>
      <c r="G148" s="101" t="str">
        <f>IF(tblLoan34[[#This Row],[PMT NO]]&lt;&gt;"",tblLoan34[[#This Row],[TOTAL PAYMENT]]-tblLoan34[[#This Row],[INTEREST]],"")</f>
        <v/>
      </c>
      <c r="H148" s="101" t="str">
        <f>IF(tblLoan34[[#This Row],[PMT NO]]&lt;&gt;"",tblLoan34[[#This Row],[BEGINNING BALANCE]]*(InterestRate/PaymentsPerYear),"")</f>
        <v/>
      </c>
      <c r="I148" s="101" t="str">
        <f>IF(tblLoan34[[#This Row],[PMT NO]]&lt;&gt;"",IF(tblLoan34[[#This Row],[SCHEDULED PAYMENT]]+tblLoan34[[#This Row],[EXTRA PAYMENT]]&lt;=tblLoan34[[#This Row],[BEGINNING BALANCE]],tblLoan34[[#This Row],[BEGINNING BALANCE]]-tblLoan34[[#This Row],[PRINCIPAL]],0),"")</f>
        <v/>
      </c>
      <c r="J148" s="101" t="str">
        <f>IF(tblLoan34[[#This Row],[PMT NO]]&lt;&gt;"",SUM(INDEX(tblLoan34[INTEREST],1,1):tblLoan34[[#This Row],[INTEREST]]),"")</f>
        <v/>
      </c>
    </row>
    <row r="149" spans="1:10" x14ac:dyDescent="0.2">
      <c r="A149" s="97" t="str">
        <f>IF(LoanIsGood,IF(ROW()-ROW(tblLoan34[[#Headers],[PMT NO]])&gt;ScheduledNumberOfPayments,"",ROW()-ROW(tblLoan34[[#Headers],[PMT NO]])),"")</f>
        <v/>
      </c>
      <c r="B149" s="98" t="str">
        <f>IF(tblLoan34[[#This Row],[PMT NO]]&lt;&gt;"",EOMONTH(LoanStartDate,ROW(tblLoan34[[#This Row],[PMT NO]])-ROW(tblLoan34[[#Headers],[PMT NO]])-2)+DAY(LoanStartDate),"")</f>
        <v/>
      </c>
      <c r="C149" s="101" t="str">
        <f>IF(tblLoan34[[#This Row],[PMT NO]]&lt;&gt;"",IF(ROW()-ROW(tblLoan34[[#Headers],[BEGINNING BALANCE]])=1,LoanAmount,INDEX(tblLoan34[ENDING BALANCE],ROW()-ROW(tblLoan34[[#Headers],[BEGINNING BALANCE]])-1)),"")</f>
        <v/>
      </c>
      <c r="D149" s="101" t="str">
        <f>IF(tblLoan34[[#This Row],[PMT NO]]&lt;&gt;"",ScheduledPayment,"")</f>
        <v/>
      </c>
      <c r="E14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49" s="101" t="str">
        <f>IF(tblLoan34[[#This Row],[PMT NO]]&lt;&gt;"",IF(tblLoan34[[#This Row],[SCHEDULED PAYMENT]]+tblLoan34[[#This Row],[EXTRA PAYMENT]]&lt;=tblLoan34[[#This Row],[BEGINNING BALANCE]],tblLoan34[[#This Row],[SCHEDULED PAYMENT]]+tblLoan34[[#This Row],[EXTRA PAYMENT]],tblLoan34[[#This Row],[BEGINNING BALANCE]]),"")</f>
        <v/>
      </c>
      <c r="G149" s="101" t="str">
        <f>IF(tblLoan34[[#This Row],[PMT NO]]&lt;&gt;"",tblLoan34[[#This Row],[TOTAL PAYMENT]]-tblLoan34[[#This Row],[INTEREST]],"")</f>
        <v/>
      </c>
      <c r="H149" s="101" t="str">
        <f>IF(tblLoan34[[#This Row],[PMT NO]]&lt;&gt;"",tblLoan34[[#This Row],[BEGINNING BALANCE]]*(InterestRate/PaymentsPerYear),"")</f>
        <v/>
      </c>
      <c r="I149" s="101" t="str">
        <f>IF(tblLoan34[[#This Row],[PMT NO]]&lt;&gt;"",IF(tblLoan34[[#This Row],[SCHEDULED PAYMENT]]+tblLoan34[[#This Row],[EXTRA PAYMENT]]&lt;=tblLoan34[[#This Row],[BEGINNING BALANCE]],tblLoan34[[#This Row],[BEGINNING BALANCE]]-tblLoan34[[#This Row],[PRINCIPAL]],0),"")</f>
        <v/>
      </c>
      <c r="J149" s="101" t="str">
        <f>IF(tblLoan34[[#This Row],[PMT NO]]&lt;&gt;"",SUM(INDEX(tblLoan34[INTEREST],1,1):tblLoan34[[#This Row],[INTEREST]]),"")</f>
        <v/>
      </c>
    </row>
    <row r="150" spans="1:10" x14ac:dyDescent="0.2">
      <c r="A150" s="97" t="str">
        <f>IF(LoanIsGood,IF(ROW()-ROW(tblLoan34[[#Headers],[PMT NO]])&gt;ScheduledNumberOfPayments,"",ROW()-ROW(tblLoan34[[#Headers],[PMT NO]])),"")</f>
        <v/>
      </c>
      <c r="B150" s="98" t="str">
        <f>IF(tblLoan34[[#This Row],[PMT NO]]&lt;&gt;"",EOMONTH(LoanStartDate,ROW(tblLoan34[[#This Row],[PMT NO]])-ROW(tblLoan34[[#Headers],[PMT NO]])-2)+DAY(LoanStartDate),"")</f>
        <v/>
      </c>
      <c r="C150" s="101" t="str">
        <f>IF(tblLoan34[[#This Row],[PMT NO]]&lt;&gt;"",IF(ROW()-ROW(tblLoan34[[#Headers],[BEGINNING BALANCE]])=1,LoanAmount,INDEX(tblLoan34[ENDING BALANCE],ROW()-ROW(tblLoan34[[#Headers],[BEGINNING BALANCE]])-1)),"")</f>
        <v/>
      </c>
      <c r="D150" s="101" t="str">
        <f>IF(tblLoan34[[#This Row],[PMT NO]]&lt;&gt;"",ScheduledPayment,"")</f>
        <v/>
      </c>
      <c r="E15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50" s="101" t="str">
        <f>IF(tblLoan34[[#This Row],[PMT NO]]&lt;&gt;"",IF(tblLoan34[[#This Row],[SCHEDULED PAYMENT]]+tblLoan34[[#This Row],[EXTRA PAYMENT]]&lt;=tblLoan34[[#This Row],[BEGINNING BALANCE]],tblLoan34[[#This Row],[SCHEDULED PAYMENT]]+tblLoan34[[#This Row],[EXTRA PAYMENT]],tblLoan34[[#This Row],[BEGINNING BALANCE]]),"")</f>
        <v/>
      </c>
      <c r="G150" s="101" t="str">
        <f>IF(tblLoan34[[#This Row],[PMT NO]]&lt;&gt;"",tblLoan34[[#This Row],[TOTAL PAYMENT]]-tblLoan34[[#This Row],[INTEREST]],"")</f>
        <v/>
      </c>
      <c r="H150" s="101" t="str">
        <f>IF(tblLoan34[[#This Row],[PMT NO]]&lt;&gt;"",tblLoan34[[#This Row],[BEGINNING BALANCE]]*(InterestRate/PaymentsPerYear),"")</f>
        <v/>
      </c>
      <c r="I150" s="101" t="str">
        <f>IF(tblLoan34[[#This Row],[PMT NO]]&lt;&gt;"",IF(tblLoan34[[#This Row],[SCHEDULED PAYMENT]]+tblLoan34[[#This Row],[EXTRA PAYMENT]]&lt;=tblLoan34[[#This Row],[BEGINNING BALANCE]],tblLoan34[[#This Row],[BEGINNING BALANCE]]-tblLoan34[[#This Row],[PRINCIPAL]],0),"")</f>
        <v/>
      </c>
      <c r="J150" s="101" t="str">
        <f>IF(tblLoan34[[#This Row],[PMT NO]]&lt;&gt;"",SUM(INDEX(tblLoan34[INTEREST],1,1):tblLoan34[[#This Row],[INTEREST]]),"")</f>
        <v/>
      </c>
    </row>
    <row r="151" spans="1:10" x14ac:dyDescent="0.2">
      <c r="A151" s="97" t="str">
        <f>IF(LoanIsGood,IF(ROW()-ROW(tblLoan34[[#Headers],[PMT NO]])&gt;ScheduledNumberOfPayments,"",ROW()-ROW(tblLoan34[[#Headers],[PMT NO]])),"")</f>
        <v/>
      </c>
      <c r="B151" s="98" t="str">
        <f>IF(tblLoan34[[#This Row],[PMT NO]]&lt;&gt;"",EOMONTH(LoanStartDate,ROW(tblLoan34[[#This Row],[PMT NO]])-ROW(tblLoan34[[#Headers],[PMT NO]])-2)+DAY(LoanStartDate),"")</f>
        <v/>
      </c>
      <c r="C151" s="101" t="str">
        <f>IF(tblLoan34[[#This Row],[PMT NO]]&lt;&gt;"",IF(ROW()-ROW(tblLoan34[[#Headers],[BEGINNING BALANCE]])=1,LoanAmount,INDEX(tblLoan34[ENDING BALANCE],ROW()-ROW(tblLoan34[[#Headers],[BEGINNING BALANCE]])-1)),"")</f>
        <v/>
      </c>
      <c r="D151" s="101" t="str">
        <f>IF(tblLoan34[[#This Row],[PMT NO]]&lt;&gt;"",ScheduledPayment,"")</f>
        <v/>
      </c>
      <c r="E15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51" s="101" t="str">
        <f>IF(tblLoan34[[#This Row],[PMT NO]]&lt;&gt;"",IF(tblLoan34[[#This Row],[SCHEDULED PAYMENT]]+tblLoan34[[#This Row],[EXTRA PAYMENT]]&lt;=tblLoan34[[#This Row],[BEGINNING BALANCE]],tblLoan34[[#This Row],[SCHEDULED PAYMENT]]+tblLoan34[[#This Row],[EXTRA PAYMENT]],tblLoan34[[#This Row],[BEGINNING BALANCE]]),"")</f>
        <v/>
      </c>
      <c r="G151" s="101" t="str">
        <f>IF(tblLoan34[[#This Row],[PMT NO]]&lt;&gt;"",tblLoan34[[#This Row],[TOTAL PAYMENT]]-tblLoan34[[#This Row],[INTEREST]],"")</f>
        <v/>
      </c>
      <c r="H151" s="101" t="str">
        <f>IF(tblLoan34[[#This Row],[PMT NO]]&lt;&gt;"",tblLoan34[[#This Row],[BEGINNING BALANCE]]*(InterestRate/PaymentsPerYear),"")</f>
        <v/>
      </c>
      <c r="I151" s="101" t="str">
        <f>IF(tblLoan34[[#This Row],[PMT NO]]&lt;&gt;"",IF(tblLoan34[[#This Row],[SCHEDULED PAYMENT]]+tblLoan34[[#This Row],[EXTRA PAYMENT]]&lt;=tblLoan34[[#This Row],[BEGINNING BALANCE]],tblLoan34[[#This Row],[BEGINNING BALANCE]]-tblLoan34[[#This Row],[PRINCIPAL]],0),"")</f>
        <v/>
      </c>
      <c r="J151" s="101" t="str">
        <f>IF(tblLoan34[[#This Row],[PMT NO]]&lt;&gt;"",SUM(INDEX(tblLoan34[INTEREST],1,1):tblLoan34[[#This Row],[INTEREST]]),"")</f>
        <v/>
      </c>
    </row>
    <row r="152" spans="1:10" x14ac:dyDescent="0.2">
      <c r="A152" s="97" t="str">
        <f>IF(LoanIsGood,IF(ROW()-ROW(tblLoan34[[#Headers],[PMT NO]])&gt;ScheduledNumberOfPayments,"",ROW()-ROW(tblLoan34[[#Headers],[PMT NO]])),"")</f>
        <v/>
      </c>
      <c r="B152" s="98" t="str">
        <f>IF(tblLoan34[[#This Row],[PMT NO]]&lt;&gt;"",EOMONTH(LoanStartDate,ROW(tblLoan34[[#This Row],[PMT NO]])-ROW(tblLoan34[[#Headers],[PMT NO]])-2)+DAY(LoanStartDate),"")</f>
        <v/>
      </c>
      <c r="C152" s="101" t="str">
        <f>IF(tblLoan34[[#This Row],[PMT NO]]&lt;&gt;"",IF(ROW()-ROW(tblLoan34[[#Headers],[BEGINNING BALANCE]])=1,LoanAmount,INDEX(tblLoan34[ENDING BALANCE],ROW()-ROW(tblLoan34[[#Headers],[BEGINNING BALANCE]])-1)),"")</f>
        <v/>
      </c>
      <c r="D152" s="101" t="str">
        <f>IF(tblLoan34[[#This Row],[PMT NO]]&lt;&gt;"",ScheduledPayment,"")</f>
        <v/>
      </c>
      <c r="E15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52" s="101" t="str">
        <f>IF(tblLoan34[[#This Row],[PMT NO]]&lt;&gt;"",IF(tblLoan34[[#This Row],[SCHEDULED PAYMENT]]+tblLoan34[[#This Row],[EXTRA PAYMENT]]&lt;=tblLoan34[[#This Row],[BEGINNING BALANCE]],tblLoan34[[#This Row],[SCHEDULED PAYMENT]]+tblLoan34[[#This Row],[EXTRA PAYMENT]],tblLoan34[[#This Row],[BEGINNING BALANCE]]),"")</f>
        <v/>
      </c>
      <c r="G152" s="101" t="str">
        <f>IF(tblLoan34[[#This Row],[PMT NO]]&lt;&gt;"",tblLoan34[[#This Row],[TOTAL PAYMENT]]-tblLoan34[[#This Row],[INTEREST]],"")</f>
        <v/>
      </c>
      <c r="H152" s="101" t="str">
        <f>IF(tblLoan34[[#This Row],[PMT NO]]&lt;&gt;"",tblLoan34[[#This Row],[BEGINNING BALANCE]]*(InterestRate/PaymentsPerYear),"")</f>
        <v/>
      </c>
      <c r="I152" s="101" t="str">
        <f>IF(tblLoan34[[#This Row],[PMT NO]]&lt;&gt;"",IF(tblLoan34[[#This Row],[SCHEDULED PAYMENT]]+tblLoan34[[#This Row],[EXTRA PAYMENT]]&lt;=tblLoan34[[#This Row],[BEGINNING BALANCE]],tblLoan34[[#This Row],[BEGINNING BALANCE]]-tblLoan34[[#This Row],[PRINCIPAL]],0),"")</f>
        <v/>
      </c>
      <c r="J152" s="101" t="str">
        <f>IF(tblLoan34[[#This Row],[PMT NO]]&lt;&gt;"",SUM(INDEX(tblLoan34[INTEREST],1,1):tblLoan34[[#This Row],[INTEREST]]),"")</f>
        <v/>
      </c>
    </row>
    <row r="153" spans="1:10" x14ac:dyDescent="0.2">
      <c r="A153" s="97" t="str">
        <f>IF(LoanIsGood,IF(ROW()-ROW(tblLoan34[[#Headers],[PMT NO]])&gt;ScheduledNumberOfPayments,"",ROW()-ROW(tblLoan34[[#Headers],[PMT NO]])),"")</f>
        <v/>
      </c>
      <c r="B153" s="98" t="str">
        <f>IF(tblLoan34[[#This Row],[PMT NO]]&lt;&gt;"",EOMONTH(LoanStartDate,ROW(tblLoan34[[#This Row],[PMT NO]])-ROW(tblLoan34[[#Headers],[PMT NO]])-2)+DAY(LoanStartDate),"")</f>
        <v/>
      </c>
      <c r="C153" s="101" t="str">
        <f>IF(tblLoan34[[#This Row],[PMT NO]]&lt;&gt;"",IF(ROW()-ROW(tblLoan34[[#Headers],[BEGINNING BALANCE]])=1,LoanAmount,INDEX(tblLoan34[ENDING BALANCE],ROW()-ROW(tblLoan34[[#Headers],[BEGINNING BALANCE]])-1)),"")</f>
        <v/>
      </c>
      <c r="D153" s="101" t="str">
        <f>IF(tblLoan34[[#This Row],[PMT NO]]&lt;&gt;"",ScheduledPayment,"")</f>
        <v/>
      </c>
      <c r="E15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53" s="101" t="str">
        <f>IF(tblLoan34[[#This Row],[PMT NO]]&lt;&gt;"",IF(tblLoan34[[#This Row],[SCHEDULED PAYMENT]]+tblLoan34[[#This Row],[EXTRA PAYMENT]]&lt;=tblLoan34[[#This Row],[BEGINNING BALANCE]],tblLoan34[[#This Row],[SCHEDULED PAYMENT]]+tblLoan34[[#This Row],[EXTRA PAYMENT]],tblLoan34[[#This Row],[BEGINNING BALANCE]]),"")</f>
        <v/>
      </c>
      <c r="G153" s="101" t="str">
        <f>IF(tblLoan34[[#This Row],[PMT NO]]&lt;&gt;"",tblLoan34[[#This Row],[TOTAL PAYMENT]]-tblLoan34[[#This Row],[INTEREST]],"")</f>
        <v/>
      </c>
      <c r="H153" s="101" t="str">
        <f>IF(tblLoan34[[#This Row],[PMT NO]]&lt;&gt;"",tblLoan34[[#This Row],[BEGINNING BALANCE]]*(InterestRate/PaymentsPerYear),"")</f>
        <v/>
      </c>
      <c r="I153" s="101" t="str">
        <f>IF(tblLoan34[[#This Row],[PMT NO]]&lt;&gt;"",IF(tblLoan34[[#This Row],[SCHEDULED PAYMENT]]+tblLoan34[[#This Row],[EXTRA PAYMENT]]&lt;=tblLoan34[[#This Row],[BEGINNING BALANCE]],tblLoan34[[#This Row],[BEGINNING BALANCE]]-tblLoan34[[#This Row],[PRINCIPAL]],0),"")</f>
        <v/>
      </c>
      <c r="J153" s="101" t="str">
        <f>IF(tblLoan34[[#This Row],[PMT NO]]&lt;&gt;"",SUM(INDEX(tblLoan34[INTEREST],1,1):tblLoan34[[#This Row],[INTEREST]]),"")</f>
        <v/>
      </c>
    </row>
    <row r="154" spans="1:10" x14ac:dyDescent="0.2">
      <c r="A154" s="97" t="str">
        <f>IF(LoanIsGood,IF(ROW()-ROW(tblLoan34[[#Headers],[PMT NO]])&gt;ScheduledNumberOfPayments,"",ROW()-ROW(tblLoan34[[#Headers],[PMT NO]])),"")</f>
        <v/>
      </c>
      <c r="B154" s="98" t="str">
        <f>IF(tblLoan34[[#This Row],[PMT NO]]&lt;&gt;"",EOMONTH(LoanStartDate,ROW(tblLoan34[[#This Row],[PMT NO]])-ROW(tblLoan34[[#Headers],[PMT NO]])-2)+DAY(LoanStartDate),"")</f>
        <v/>
      </c>
      <c r="C154" s="101" t="str">
        <f>IF(tblLoan34[[#This Row],[PMT NO]]&lt;&gt;"",IF(ROW()-ROW(tblLoan34[[#Headers],[BEGINNING BALANCE]])=1,LoanAmount,INDEX(tblLoan34[ENDING BALANCE],ROW()-ROW(tblLoan34[[#Headers],[BEGINNING BALANCE]])-1)),"")</f>
        <v/>
      </c>
      <c r="D154" s="101" t="str">
        <f>IF(tblLoan34[[#This Row],[PMT NO]]&lt;&gt;"",ScheduledPayment,"")</f>
        <v/>
      </c>
      <c r="E15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54" s="101" t="str">
        <f>IF(tblLoan34[[#This Row],[PMT NO]]&lt;&gt;"",IF(tblLoan34[[#This Row],[SCHEDULED PAYMENT]]+tblLoan34[[#This Row],[EXTRA PAYMENT]]&lt;=tblLoan34[[#This Row],[BEGINNING BALANCE]],tblLoan34[[#This Row],[SCHEDULED PAYMENT]]+tblLoan34[[#This Row],[EXTRA PAYMENT]],tblLoan34[[#This Row],[BEGINNING BALANCE]]),"")</f>
        <v/>
      </c>
      <c r="G154" s="101" t="str">
        <f>IF(tblLoan34[[#This Row],[PMT NO]]&lt;&gt;"",tblLoan34[[#This Row],[TOTAL PAYMENT]]-tblLoan34[[#This Row],[INTEREST]],"")</f>
        <v/>
      </c>
      <c r="H154" s="101" t="str">
        <f>IF(tblLoan34[[#This Row],[PMT NO]]&lt;&gt;"",tblLoan34[[#This Row],[BEGINNING BALANCE]]*(InterestRate/PaymentsPerYear),"")</f>
        <v/>
      </c>
      <c r="I154" s="101" t="str">
        <f>IF(tblLoan34[[#This Row],[PMT NO]]&lt;&gt;"",IF(tblLoan34[[#This Row],[SCHEDULED PAYMENT]]+tblLoan34[[#This Row],[EXTRA PAYMENT]]&lt;=tblLoan34[[#This Row],[BEGINNING BALANCE]],tblLoan34[[#This Row],[BEGINNING BALANCE]]-tblLoan34[[#This Row],[PRINCIPAL]],0),"")</f>
        <v/>
      </c>
      <c r="J154" s="101" t="str">
        <f>IF(tblLoan34[[#This Row],[PMT NO]]&lt;&gt;"",SUM(INDEX(tblLoan34[INTEREST],1,1):tblLoan34[[#This Row],[INTEREST]]),"")</f>
        <v/>
      </c>
    </row>
    <row r="155" spans="1:10" x14ac:dyDescent="0.2">
      <c r="A155" s="97" t="str">
        <f>IF(LoanIsGood,IF(ROW()-ROW(tblLoan34[[#Headers],[PMT NO]])&gt;ScheduledNumberOfPayments,"",ROW()-ROW(tblLoan34[[#Headers],[PMT NO]])),"")</f>
        <v/>
      </c>
      <c r="B155" s="98" t="str">
        <f>IF(tblLoan34[[#This Row],[PMT NO]]&lt;&gt;"",EOMONTH(LoanStartDate,ROW(tblLoan34[[#This Row],[PMT NO]])-ROW(tblLoan34[[#Headers],[PMT NO]])-2)+DAY(LoanStartDate),"")</f>
        <v/>
      </c>
      <c r="C155" s="101" t="str">
        <f>IF(tblLoan34[[#This Row],[PMT NO]]&lt;&gt;"",IF(ROW()-ROW(tblLoan34[[#Headers],[BEGINNING BALANCE]])=1,LoanAmount,INDEX(tblLoan34[ENDING BALANCE],ROW()-ROW(tblLoan34[[#Headers],[BEGINNING BALANCE]])-1)),"")</f>
        <v/>
      </c>
      <c r="D155" s="101" t="str">
        <f>IF(tblLoan34[[#This Row],[PMT NO]]&lt;&gt;"",ScheduledPayment,"")</f>
        <v/>
      </c>
      <c r="E15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55" s="101" t="str">
        <f>IF(tblLoan34[[#This Row],[PMT NO]]&lt;&gt;"",IF(tblLoan34[[#This Row],[SCHEDULED PAYMENT]]+tblLoan34[[#This Row],[EXTRA PAYMENT]]&lt;=tblLoan34[[#This Row],[BEGINNING BALANCE]],tblLoan34[[#This Row],[SCHEDULED PAYMENT]]+tblLoan34[[#This Row],[EXTRA PAYMENT]],tblLoan34[[#This Row],[BEGINNING BALANCE]]),"")</f>
        <v/>
      </c>
      <c r="G155" s="101" t="str">
        <f>IF(tblLoan34[[#This Row],[PMT NO]]&lt;&gt;"",tblLoan34[[#This Row],[TOTAL PAYMENT]]-tblLoan34[[#This Row],[INTEREST]],"")</f>
        <v/>
      </c>
      <c r="H155" s="101" t="str">
        <f>IF(tblLoan34[[#This Row],[PMT NO]]&lt;&gt;"",tblLoan34[[#This Row],[BEGINNING BALANCE]]*(InterestRate/PaymentsPerYear),"")</f>
        <v/>
      </c>
      <c r="I155" s="101" t="str">
        <f>IF(tblLoan34[[#This Row],[PMT NO]]&lt;&gt;"",IF(tblLoan34[[#This Row],[SCHEDULED PAYMENT]]+tblLoan34[[#This Row],[EXTRA PAYMENT]]&lt;=tblLoan34[[#This Row],[BEGINNING BALANCE]],tblLoan34[[#This Row],[BEGINNING BALANCE]]-tblLoan34[[#This Row],[PRINCIPAL]],0),"")</f>
        <v/>
      </c>
      <c r="J155" s="101" t="str">
        <f>IF(tblLoan34[[#This Row],[PMT NO]]&lt;&gt;"",SUM(INDEX(tblLoan34[INTEREST],1,1):tblLoan34[[#This Row],[INTEREST]]),"")</f>
        <v/>
      </c>
    </row>
    <row r="156" spans="1:10" x14ac:dyDescent="0.2">
      <c r="A156" s="97" t="str">
        <f>IF(LoanIsGood,IF(ROW()-ROW(tblLoan34[[#Headers],[PMT NO]])&gt;ScheduledNumberOfPayments,"",ROW()-ROW(tblLoan34[[#Headers],[PMT NO]])),"")</f>
        <v/>
      </c>
      <c r="B156" s="98" t="str">
        <f>IF(tblLoan34[[#This Row],[PMT NO]]&lt;&gt;"",EOMONTH(LoanStartDate,ROW(tblLoan34[[#This Row],[PMT NO]])-ROW(tblLoan34[[#Headers],[PMT NO]])-2)+DAY(LoanStartDate),"")</f>
        <v/>
      </c>
      <c r="C156" s="101" t="str">
        <f>IF(tblLoan34[[#This Row],[PMT NO]]&lt;&gt;"",IF(ROW()-ROW(tblLoan34[[#Headers],[BEGINNING BALANCE]])=1,LoanAmount,INDEX(tblLoan34[ENDING BALANCE],ROW()-ROW(tblLoan34[[#Headers],[BEGINNING BALANCE]])-1)),"")</f>
        <v/>
      </c>
      <c r="D156" s="101" t="str">
        <f>IF(tblLoan34[[#This Row],[PMT NO]]&lt;&gt;"",ScheduledPayment,"")</f>
        <v/>
      </c>
      <c r="E15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56" s="101" t="str">
        <f>IF(tblLoan34[[#This Row],[PMT NO]]&lt;&gt;"",IF(tblLoan34[[#This Row],[SCHEDULED PAYMENT]]+tblLoan34[[#This Row],[EXTRA PAYMENT]]&lt;=tblLoan34[[#This Row],[BEGINNING BALANCE]],tblLoan34[[#This Row],[SCHEDULED PAYMENT]]+tblLoan34[[#This Row],[EXTRA PAYMENT]],tblLoan34[[#This Row],[BEGINNING BALANCE]]),"")</f>
        <v/>
      </c>
      <c r="G156" s="101" t="str">
        <f>IF(tblLoan34[[#This Row],[PMT NO]]&lt;&gt;"",tblLoan34[[#This Row],[TOTAL PAYMENT]]-tblLoan34[[#This Row],[INTEREST]],"")</f>
        <v/>
      </c>
      <c r="H156" s="101" t="str">
        <f>IF(tblLoan34[[#This Row],[PMT NO]]&lt;&gt;"",tblLoan34[[#This Row],[BEGINNING BALANCE]]*(InterestRate/PaymentsPerYear),"")</f>
        <v/>
      </c>
      <c r="I156" s="101" t="str">
        <f>IF(tblLoan34[[#This Row],[PMT NO]]&lt;&gt;"",IF(tblLoan34[[#This Row],[SCHEDULED PAYMENT]]+tblLoan34[[#This Row],[EXTRA PAYMENT]]&lt;=tblLoan34[[#This Row],[BEGINNING BALANCE]],tblLoan34[[#This Row],[BEGINNING BALANCE]]-tblLoan34[[#This Row],[PRINCIPAL]],0),"")</f>
        <v/>
      </c>
      <c r="J156" s="101" t="str">
        <f>IF(tblLoan34[[#This Row],[PMT NO]]&lt;&gt;"",SUM(INDEX(tblLoan34[INTEREST],1,1):tblLoan34[[#This Row],[INTEREST]]),"")</f>
        <v/>
      </c>
    </row>
    <row r="157" spans="1:10" x14ac:dyDescent="0.2">
      <c r="A157" s="97" t="str">
        <f>IF(LoanIsGood,IF(ROW()-ROW(tblLoan34[[#Headers],[PMT NO]])&gt;ScheduledNumberOfPayments,"",ROW()-ROW(tblLoan34[[#Headers],[PMT NO]])),"")</f>
        <v/>
      </c>
      <c r="B157" s="98" t="str">
        <f>IF(tblLoan34[[#This Row],[PMT NO]]&lt;&gt;"",EOMONTH(LoanStartDate,ROW(tblLoan34[[#This Row],[PMT NO]])-ROW(tblLoan34[[#Headers],[PMT NO]])-2)+DAY(LoanStartDate),"")</f>
        <v/>
      </c>
      <c r="C157" s="101" t="str">
        <f>IF(tblLoan34[[#This Row],[PMT NO]]&lt;&gt;"",IF(ROW()-ROW(tblLoan34[[#Headers],[BEGINNING BALANCE]])=1,LoanAmount,INDEX(tblLoan34[ENDING BALANCE],ROW()-ROW(tblLoan34[[#Headers],[BEGINNING BALANCE]])-1)),"")</f>
        <v/>
      </c>
      <c r="D157" s="101" t="str">
        <f>IF(tblLoan34[[#This Row],[PMT NO]]&lt;&gt;"",ScheduledPayment,"")</f>
        <v/>
      </c>
      <c r="E15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57" s="101" t="str">
        <f>IF(tblLoan34[[#This Row],[PMT NO]]&lt;&gt;"",IF(tblLoan34[[#This Row],[SCHEDULED PAYMENT]]+tblLoan34[[#This Row],[EXTRA PAYMENT]]&lt;=tblLoan34[[#This Row],[BEGINNING BALANCE]],tblLoan34[[#This Row],[SCHEDULED PAYMENT]]+tblLoan34[[#This Row],[EXTRA PAYMENT]],tblLoan34[[#This Row],[BEGINNING BALANCE]]),"")</f>
        <v/>
      </c>
      <c r="G157" s="101" t="str">
        <f>IF(tblLoan34[[#This Row],[PMT NO]]&lt;&gt;"",tblLoan34[[#This Row],[TOTAL PAYMENT]]-tblLoan34[[#This Row],[INTEREST]],"")</f>
        <v/>
      </c>
      <c r="H157" s="101" t="str">
        <f>IF(tblLoan34[[#This Row],[PMT NO]]&lt;&gt;"",tblLoan34[[#This Row],[BEGINNING BALANCE]]*(InterestRate/PaymentsPerYear),"")</f>
        <v/>
      </c>
      <c r="I157" s="101" t="str">
        <f>IF(tblLoan34[[#This Row],[PMT NO]]&lt;&gt;"",IF(tblLoan34[[#This Row],[SCHEDULED PAYMENT]]+tblLoan34[[#This Row],[EXTRA PAYMENT]]&lt;=tblLoan34[[#This Row],[BEGINNING BALANCE]],tblLoan34[[#This Row],[BEGINNING BALANCE]]-tblLoan34[[#This Row],[PRINCIPAL]],0),"")</f>
        <v/>
      </c>
      <c r="J157" s="101" t="str">
        <f>IF(tblLoan34[[#This Row],[PMT NO]]&lt;&gt;"",SUM(INDEX(tblLoan34[INTEREST],1,1):tblLoan34[[#This Row],[INTEREST]]),"")</f>
        <v/>
      </c>
    </row>
    <row r="158" spans="1:10" x14ac:dyDescent="0.2">
      <c r="A158" s="97" t="str">
        <f>IF(LoanIsGood,IF(ROW()-ROW(tblLoan34[[#Headers],[PMT NO]])&gt;ScheduledNumberOfPayments,"",ROW()-ROW(tblLoan34[[#Headers],[PMT NO]])),"")</f>
        <v/>
      </c>
      <c r="B158" s="98" t="str">
        <f>IF(tblLoan34[[#This Row],[PMT NO]]&lt;&gt;"",EOMONTH(LoanStartDate,ROW(tblLoan34[[#This Row],[PMT NO]])-ROW(tblLoan34[[#Headers],[PMT NO]])-2)+DAY(LoanStartDate),"")</f>
        <v/>
      </c>
      <c r="C158" s="101" t="str">
        <f>IF(tblLoan34[[#This Row],[PMT NO]]&lt;&gt;"",IF(ROW()-ROW(tblLoan34[[#Headers],[BEGINNING BALANCE]])=1,LoanAmount,INDEX(tblLoan34[ENDING BALANCE],ROW()-ROW(tblLoan34[[#Headers],[BEGINNING BALANCE]])-1)),"")</f>
        <v/>
      </c>
      <c r="D158" s="101" t="str">
        <f>IF(tblLoan34[[#This Row],[PMT NO]]&lt;&gt;"",ScheduledPayment,"")</f>
        <v/>
      </c>
      <c r="E15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58" s="101" t="str">
        <f>IF(tblLoan34[[#This Row],[PMT NO]]&lt;&gt;"",IF(tblLoan34[[#This Row],[SCHEDULED PAYMENT]]+tblLoan34[[#This Row],[EXTRA PAYMENT]]&lt;=tblLoan34[[#This Row],[BEGINNING BALANCE]],tblLoan34[[#This Row],[SCHEDULED PAYMENT]]+tblLoan34[[#This Row],[EXTRA PAYMENT]],tblLoan34[[#This Row],[BEGINNING BALANCE]]),"")</f>
        <v/>
      </c>
      <c r="G158" s="101" t="str">
        <f>IF(tblLoan34[[#This Row],[PMT NO]]&lt;&gt;"",tblLoan34[[#This Row],[TOTAL PAYMENT]]-tblLoan34[[#This Row],[INTEREST]],"")</f>
        <v/>
      </c>
      <c r="H158" s="101" t="str">
        <f>IF(tblLoan34[[#This Row],[PMT NO]]&lt;&gt;"",tblLoan34[[#This Row],[BEGINNING BALANCE]]*(InterestRate/PaymentsPerYear),"")</f>
        <v/>
      </c>
      <c r="I158" s="101" t="str">
        <f>IF(tblLoan34[[#This Row],[PMT NO]]&lt;&gt;"",IF(tblLoan34[[#This Row],[SCHEDULED PAYMENT]]+tblLoan34[[#This Row],[EXTRA PAYMENT]]&lt;=tblLoan34[[#This Row],[BEGINNING BALANCE]],tblLoan34[[#This Row],[BEGINNING BALANCE]]-tblLoan34[[#This Row],[PRINCIPAL]],0),"")</f>
        <v/>
      </c>
      <c r="J158" s="101" t="str">
        <f>IF(tblLoan34[[#This Row],[PMT NO]]&lt;&gt;"",SUM(INDEX(tblLoan34[INTEREST],1,1):tblLoan34[[#This Row],[INTEREST]]),"")</f>
        <v/>
      </c>
    </row>
    <row r="159" spans="1:10" x14ac:dyDescent="0.2">
      <c r="A159" s="97" t="str">
        <f>IF(LoanIsGood,IF(ROW()-ROW(tblLoan34[[#Headers],[PMT NO]])&gt;ScheduledNumberOfPayments,"",ROW()-ROW(tblLoan34[[#Headers],[PMT NO]])),"")</f>
        <v/>
      </c>
      <c r="B159" s="98" t="str">
        <f>IF(tblLoan34[[#This Row],[PMT NO]]&lt;&gt;"",EOMONTH(LoanStartDate,ROW(tblLoan34[[#This Row],[PMT NO]])-ROW(tblLoan34[[#Headers],[PMT NO]])-2)+DAY(LoanStartDate),"")</f>
        <v/>
      </c>
      <c r="C159" s="101" t="str">
        <f>IF(tblLoan34[[#This Row],[PMT NO]]&lt;&gt;"",IF(ROW()-ROW(tblLoan34[[#Headers],[BEGINNING BALANCE]])=1,LoanAmount,INDEX(tblLoan34[ENDING BALANCE],ROW()-ROW(tblLoan34[[#Headers],[BEGINNING BALANCE]])-1)),"")</f>
        <v/>
      </c>
      <c r="D159" s="101" t="str">
        <f>IF(tblLoan34[[#This Row],[PMT NO]]&lt;&gt;"",ScheduledPayment,"")</f>
        <v/>
      </c>
      <c r="E15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59" s="101" t="str">
        <f>IF(tblLoan34[[#This Row],[PMT NO]]&lt;&gt;"",IF(tblLoan34[[#This Row],[SCHEDULED PAYMENT]]+tblLoan34[[#This Row],[EXTRA PAYMENT]]&lt;=tblLoan34[[#This Row],[BEGINNING BALANCE]],tblLoan34[[#This Row],[SCHEDULED PAYMENT]]+tblLoan34[[#This Row],[EXTRA PAYMENT]],tblLoan34[[#This Row],[BEGINNING BALANCE]]),"")</f>
        <v/>
      </c>
      <c r="G159" s="101" t="str">
        <f>IF(tblLoan34[[#This Row],[PMT NO]]&lt;&gt;"",tblLoan34[[#This Row],[TOTAL PAYMENT]]-tblLoan34[[#This Row],[INTEREST]],"")</f>
        <v/>
      </c>
      <c r="H159" s="101" t="str">
        <f>IF(tblLoan34[[#This Row],[PMT NO]]&lt;&gt;"",tblLoan34[[#This Row],[BEGINNING BALANCE]]*(InterestRate/PaymentsPerYear),"")</f>
        <v/>
      </c>
      <c r="I159" s="101" t="str">
        <f>IF(tblLoan34[[#This Row],[PMT NO]]&lt;&gt;"",IF(tblLoan34[[#This Row],[SCHEDULED PAYMENT]]+tblLoan34[[#This Row],[EXTRA PAYMENT]]&lt;=tblLoan34[[#This Row],[BEGINNING BALANCE]],tblLoan34[[#This Row],[BEGINNING BALANCE]]-tblLoan34[[#This Row],[PRINCIPAL]],0),"")</f>
        <v/>
      </c>
      <c r="J159" s="101" t="str">
        <f>IF(tblLoan34[[#This Row],[PMT NO]]&lt;&gt;"",SUM(INDEX(tblLoan34[INTEREST],1,1):tblLoan34[[#This Row],[INTEREST]]),"")</f>
        <v/>
      </c>
    </row>
    <row r="160" spans="1:10" x14ac:dyDescent="0.2">
      <c r="A160" s="97" t="str">
        <f>IF(LoanIsGood,IF(ROW()-ROW(tblLoan34[[#Headers],[PMT NO]])&gt;ScheduledNumberOfPayments,"",ROW()-ROW(tblLoan34[[#Headers],[PMT NO]])),"")</f>
        <v/>
      </c>
      <c r="B160" s="98" t="str">
        <f>IF(tblLoan34[[#This Row],[PMT NO]]&lt;&gt;"",EOMONTH(LoanStartDate,ROW(tblLoan34[[#This Row],[PMT NO]])-ROW(tblLoan34[[#Headers],[PMT NO]])-2)+DAY(LoanStartDate),"")</f>
        <v/>
      </c>
      <c r="C160" s="101" t="str">
        <f>IF(tblLoan34[[#This Row],[PMT NO]]&lt;&gt;"",IF(ROW()-ROW(tblLoan34[[#Headers],[BEGINNING BALANCE]])=1,LoanAmount,INDEX(tblLoan34[ENDING BALANCE],ROW()-ROW(tblLoan34[[#Headers],[BEGINNING BALANCE]])-1)),"")</f>
        <v/>
      </c>
      <c r="D160" s="101" t="str">
        <f>IF(tblLoan34[[#This Row],[PMT NO]]&lt;&gt;"",ScheduledPayment,"")</f>
        <v/>
      </c>
      <c r="E16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60" s="101" t="str">
        <f>IF(tblLoan34[[#This Row],[PMT NO]]&lt;&gt;"",IF(tblLoan34[[#This Row],[SCHEDULED PAYMENT]]+tblLoan34[[#This Row],[EXTRA PAYMENT]]&lt;=tblLoan34[[#This Row],[BEGINNING BALANCE]],tblLoan34[[#This Row],[SCHEDULED PAYMENT]]+tblLoan34[[#This Row],[EXTRA PAYMENT]],tblLoan34[[#This Row],[BEGINNING BALANCE]]),"")</f>
        <v/>
      </c>
      <c r="G160" s="101" t="str">
        <f>IF(tblLoan34[[#This Row],[PMT NO]]&lt;&gt;"",tblLoan34[[#This Row],[TOTAL PAYMENT]]-tblLoan34[[#This Row],[INTEREST]],"")</f>
        <v/>
      </c>
      <c r="H160" s="101" t="str">
        <f>IF(tblLoan34[[#This Row],[PMT NO]]&lt;&gt;"",tblLoan34[[#This Row],[BEGINNING BALANCE]]*(InterestRate/PaymentsPerYear),"")</f>
        <v/>
      </c>
      <c r="I160" s="101" t="str">
        <f>IF(tblLoan34[[#This Row],[PMT NO]]&lt;&gt;"",IF(tblLoan34[[#This Row],[SCHEDULED PAYMENT]]+tblLoan34[[#This Row],[EXTRA PAYMENT]]&lt;=tblLoan34[[#This Row],[BEGINNING BALANCE]],tblLoan34[[#This Row],[BEGINNING BALANCE]]-tblLoan34[[#This Row],[PRINCIPAL]],0),"")</f>
        <v/>
      </c>
      <c r="J160" s="101" t="str">
        <f>IF(tblLoan34[[#This Row],[PMT NO]]&lt;&gt;"",SUM(INDEX(tblLoan34[INTEREST],1,1):tblLoan34[[#This Row],[INTEREST]]),"")</f>
        <v/>
      </c>
    </row>
    <row r="161" spans="1:10" x14ac:dyDescent="0.2">
      <c r="A161" s="97" t="str">
        <f>IF(LoanIsGood,IF(ROW()-ROW(tblLoan34[[#Headers],[PMT NO]])&gt;ScheduledNumberOfPayments,"",ROW()-ROW(tblLoan34[[#Headers],[PMT NO]])),"")</f>
        <v/>
      </c>
      <c r="B161" s="98" t="str">
        <f>IF(tblLoan34[[#This Row],[PMT NO]]&lt;&gt;"",EOMONTH(LoanStartDate,ROW(tblLoan34[[#This Row],[PMT NO]])-ROW(tblLoan34[[#Headers],[PMT NO]])-2)+DAY(LoanStartDate),"")</f>
        <v/>
      </c>
      <c r="C161" s="101" t="str">
        <f>IF(tblLoan34[[#This Row],[PMT NO]]&lt;&gt;"",IF(ROW()-ROW(tblLoan34[[#Headers],[BEGINNING BALANCE]])=1,LoanAmount,INDEX(tblLoan34[ENDING BALANCE],ROW()-ROW(tblLoan34[[#Headers],[BEGINNING BALANCE]])-1)),"")</f>
        <v/>
      </c>
      <c r="D161" s="101" t="str">
        <f>IF(tblLoan34[[#This Row],[PMT NO]]&lt;&gt;"",ScheduledPayment,"")</f>
        <v/>
      </c>
      <c r="E16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61" s="101" t="str">
        <f>IF(tblLoan34[[#This Row],[PMT NO]]&lt;&gt;"",IF(tblLoan34[[#This Row],[SCHEDULED PAYMENT]]+tblLoan34[[#This Row],[EXTRA PAYMENT]]&lt;=tblLoan34[[#This Row],[BEGINNING BALANCE]],tblLoan34[[#This Row],[SCHEDULED PAYMENT]]+tblLoan34[[#This Row],[EXTRA PAYMENT]],tblLoan34[[#This Row],[BEGINNING BALANCE]]),"")</f>
        <v/>
      </c>
      <c r="G161" s="101" t="str">
        <f>IF(tblLoan34[[#This Row],[PMT NO]]&lt;&gt;"",tblLoan34[[#This Row],[TOTAL PAYMENT]]-tblLoan34[[#This Row],[INTEREST]],"")</f>
        <v/>
      </c>
      <c r="H161" s="101" t="str">
        <f>IF(tblLoan34[[#This Row],[PMT NO]]&lt;&gt;"",tblLoan34[[#This Row],[BEGINNING BALANCE]]*(InterestRate/PaymentsPerYear),"")</f>
        <v/>
      </c>
      <c r="I161" s="101" t="str">
        <f>IF(tblLoan34[[#This Row],[PMT NO]]&lt;&gt;"",IF(tblLoan34[[#This Row],[SCHEDULED PAYMENT]]+tblLoan34[[#This Row],[EXTRA PAYMENT]]&lt;=tblLoan34[[#This Row],[BEGINNING BALANCE]],tblLoan34[[#This Row],[BEGINNING BALANCE]]-tblLoan34[[#This Row],[PRINCIPAL]],0),"")</f>
        <v/>
      </c>
      <c r="J161" s="101" t="str">
        <f>IF(tblLoan34[[#This Row],[PMT NO]]&lt;&gt;"",SUM(INDEX(tblLoan34[INTEREST],1,1):tblLoan34[[#This Row],[INTEREST]]),"")</f>
        <v/>
      </c>
    </row>
    <row r="162" spans="1:10" x14ac:dyDescent="0.2">
      <c r="A162" s="97" t="str">
        <f>IF(LoanIsGood,IF(ROW()-ROW(tblLoan34[[#Headers],[PMT NO]])&gt;ScheduledNumberOfPayments,"",ROW()-ROW(tblLoan34[[#Headers],[PMT NO]])),"")</f>
        <v/>
      </c>
      <c r="B162" s="98" t="str">
        <f>IF(tblLoan34[[#This Row],[PMT NO]]&lt;&gt;"",EOMONTH(LoanStartDate,ROW(tblLoan34[[#This Row],[PMT NO]])-ROW(tblLoan34[[#Headers],[PMT NO]])-2)+DAY(LoanStartDate),"")</f>
        <v/>
      </c>
      <c r="C162" s="101" t="str">
        <f>IF(tblLoan34[[#This Row],[PMT NO]]&lt;&gt;"",IF(ROW()-ROW(tblLoan34[[#Headers],[BEGINNING BALANCE]])=1,LoanAmount,INDEX(tblLoan34[ENDING BALANCE],ROW()-ROW(tblLoan34[[#Headers],[BEGINNING BALANCE]])-1)),"")</f>
        <v/>
      </c>
      <c r="D162" s="101" t="str">
        <f>IF(tblLoan34[[#This Row],[PMT NO]]&lt;&gt;"",ScheduledPayment,"")</f>
        <v/>
      </c>
      <c r="E16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62" s="101" t="str">
        <f>IF(tblLoan34[[#This Row],[PMT NO]]&lt;&gt;"",IF(tblLoan34[[#This Row],[SCHEDULED PAYMENT]]+tblLoan34[[#This Row],[EXTRA PAYMENT]]&lt;=tblLoan34[[#This Row],[BEGINNING BALANCE]],tblLoan34[[#This Row],[SCHEDULED PAYMENT]]+tblLoan34[[#This Row],[EXTRA PAYMENT]],tblLoan34[[#This Row],[BEGINNING BALANCE]]),"")</f>
        <v/>
      </c>
      <c r="G162" s="101" t="str">
        <f>IF(tblLoan34[[#This Row],[PMT NO]]&lt;&gt;"",tblLoan34[[#This Row],[TOTAL PAYMENT]]-tblLoan34[[#This Row],[INTEREST]],"")</f>
        <v/>
      </c>
      <c r="H162" s="101" t="str">
        <f>IF(tblLoan34[[#This Row],[PMT NO]]&lt;&gt;"",tblLoan34[[#This Row],[BEGINNING BALANCE]]*(InterestRate/PaymentsPerYear),"")</f>
        <v/>
      </c>
      <c r="I162" s="101" t="str">
        <f>IF(tblLoan34[[#This Row],[PMT NO]]&lt;&gt;"",IF(tblLoan34[[#This Row],[SCHEDULED PAYMENT]]+tblLoan34[[#This Row],[EXTRA PAYMENT]]&lt;=tblLoan34[[#This Row],[BEGINNING BALANCE]],tblLoan34[[#This Row],[BEGINNING BALANCE]]-tblLoan34[[#This Row],[PRINCIPAL]],0),"")</f>
        <v/>
      </c>
      <c r="J162" s="101" t="str">
        <f>IF(tblLoan34[[#This Row],[PMT NO]]&lt;&gt;"",SUM(INDEX(tblLoan34[INTEREST],1,1):tblLoan34[[#This Row],[INTEREST]]),"")</f>
        <v/>
      </c>
    </row>
    <row r="163" spans="1:10" x14ac:dyDescent="0.2">
      <c r="A163" s="97" t="str">
        <f>IF(LoanIsGood,IF(ROW()-ROW(tblLoan34[[#Headers],[PMT NO]])&gt;ScheduledNumberOfPayments,"",ROW()-ROW(tblLoan34[[#Headers],[PMT NO]])),"")</f>
        <v/>
      </c>
      <c r="B163" s="98" t="str">
        <f>IF(tblLoan34[[#This Row],[PMT NO]]&lt;&gt;"",EOMONTH(LoanStartDate,ROW(tblLoan34[[#This Row],[PMT NO]])-ROW(tblLoan34[[#Headers],[PMT NO]])-2)+DAY(LoanStartDate),"")</f>
        <v/>
      </c>
      <c r="C163" s="101" t="str">
        <f>IF(tblLoan34[[#This Row],[PMT NO]]&lt;&gt;"",IF(ROW()-ROW(tblLoan34[[#Headers],[BEGINNING BALANCE]])=1,LoanAmount,INDEX(tblLoan34[ENDING BALANCE],ROW()-ROW(tblLoan34[[#Headers],[BEGINNING BALANCE]])-1)),"")</f>
        <v/>
      </c>
      <c r="D163" s="101" t="str">
        <f>IF(tblLoan34[[#This Row],[PMT NO]]&lt;&gt;"",ScheduledPayment,"")</f>
        <v/>
      </c>
      <c r="E16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63" s="101" t="str">
        <f>IF(tblLoan34[[#This Row],[PMT NO]]&lt;&gt;"",IF(tblLoan34[[#This Row],[SCHEDULED PAYMENT]]+tblLoan34[[#This Row],[EXTRA PAYMENT]]&lt;=tblLoan34[[#This Row],[BEGINNING BALANCE]],tblLoan34[[#This Row],[SCHEDULED PAYMENT]]+tblLoan34[[#This Row],[EXTRA PAYMENT]],tblLoan34[[#This Row],[BEGINNING BALANCE]]),"")</f>
        <v/>
      </c>
      <c r="G163" s="101" t="str">
        <f>IF(tblLoan34[[#This Row],[PMT NO]]&lt;&gt;"",tblLoan34[[#This Row],[TOTAL PAYMENT]]-tblLoan34[[#This Row],[INTEREST]],"")</f>
        <v/>
      </c>
      <c r="H163" s="101" t="str">
        <f>IF(tblLoan34[[#This Row],[PMT NO]]&lt;&gt;"",tblLoan34[[#This Row],[BEGINNING BALANCE]]*(InterestRate/PaymentsPerYear),"")</f>
        <v/>
      </c>
      <c r="I163" s="101" t="str">
        <f>IF(tblLoan34[[#This Row],[PMT NO]]&lt;&gt;"",IF(tblLoan34[[#This Row],[SCHEDULED PAYMENT]]+tblLoan34[[#This Row],[EXTRA PAYMENT]]&lt;=tblLoan34[[#This Row],[BEGINNING BALANCE]],tblLoan34[[#This Row],[BEGINNING BALANCE]]-tblLoan34[[#This Row],[PRINCIPAL]],0),"")</f>
        <v/>
      </c>
      <c r="J163" s="101" t="str">
        <f>IF(tblLoan34[[#This Row],[PMT NO]]&lt;&gt;"",SUM(INDEX(tblLoan34[INTEREST],1,1):tblLoan34[[#This Row],[INTEREST]]),"")</f>
        <v/>
      </c>
    </row>
    <row r="164" spans="1:10" x14ac:dyDescent="0.2">
      <c r="A164" s="97" t="str">
        <f>IF(LoanIsGood,IF(ROW()-ROW(tblLoan34[[#Headers],[PMT NO]])&gt;ScheduledNumberOfPayments,"",ROW()-ROW(tblLoan34[[#Headers],[PMT NO]])),"")</f>
        <v/>
      </c>
      <c r="B164" s="98" t="str">
        <f>IF(tblLoan34[[#This Row],[PMT NO]]&lt;&gt;"",EOMONTH(LoanStartDate,ROW(tblLoan34[[#This Row],[PMT NO]])-ROW(tblLoan34[[#Headers],[PMT NO]])-2)+DAY(LoanStartDate),"")</f>
        <v/>
      </c>
      <c r="C164" s="101" t="str">
        <f>IF(tblLoan34[[#This Row],[PMT NO]]&lt;&gt;"",IF(ROW()-ROW(tblLoan34[[#Headers],[BEGINNING BALANCE]])=1,LoanAmount,INDEX(tblLoan34[ENDING BALANCE],ROW()-ROW(tblLoan34[[#Headers],[BEGINNING BALANCE]])-1)),"")</f>
        <v/>
      </c>
      <c r="D164" s="101" t="str">
        <f>IF(tblLoan34[[#This Row],[PMT NO]]&lt;&gt;"",ScheduledPayment,"")</f>
        <v/>
      </c>
      <c r="E16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64" s="101" t="str">
        <f>IF(tblLoan34[[#This Row],[PMT NO]]&lt;&gt;"",IF(tblLoan34[[#This Row],[SCHEDULED PAYMENT]]+tblLoan34[[#This Row],[EXTRA PAYMENT]]&lt;=tblLoan34[[#This Row],[BEGINNING BALANCE]],tblLoan34[[#This Row],[SCHEDULED PAYMENT]]+tblLoan34[[#This Row],[EXTRA PAYMENT]],tblLoan34[[#This Row],[BEGINNING BALANCE]]),"")</f>
        <v/>
      </c>
      <c r="G164" s="101" t="str">
        <f>IF(tblLoan34[[#This Row],[PMT NO]]&lt;&gt;"",tblLoan34[[#This Row],[TOTAL PAYMENT]]-tblLoan34[[#This Row],[INTEREST]],"")</f>
        <v/>
      </c>
      <c r="H164" s="101" t="str">
        <f>IF(tblLoan34[[#This Row],[PMT NO]]&lt;&gt;"",tblLoan34[[#This Row],[BEGINNING BALANCE]]*(InterestRate/PaymentsPerYear),"")</f>
        <v/>
      </c>
      <c r="I164" s="101" t="str">
        <f>IF(tblLoan34[[#This Row],[PMT NO]]&lt;&gt;"",IF(tblLoan34[[#This Row],[SCHEDULED PAYMENT]]+tblLoan34[[#This Row],[EXTRA PAYMENT]]&lt;=tblLoan34[[#This Row],[BEGINNING BALANCE]],tblLoan34[[#This Row],[BEGINNING BALANCE]]-tblLoan34[[#This Row],[PRINCIPAL]],0),"")</f>
        <v/>
      </c>
      <c r="J164" s="101" t="str">
        <f>IF(tblLoan34[[#This Row],[PMT NO]]&lt;&gt;"",SUM(INDEX(tblLoan34[INTEREST],1,1):tblLoan34[[#This Row],[INTEREST]]),"")</f>
        <v/>
      </c>
    </row>
    <row r="165" spans="1:10" x14ac:dyDescent="0.2">
      <c r="A165" s="97" t="str">
        <f>IF(LoanIsGood,IF(ROW()-ROW(tblLoan34[[#Headers],[PMT NO]])&gt;ScheduledNumberOfPayments,"",ROW()-ROW(tblLoan34[[#Headers],[PMT NO]])),"")</f>
        <v/>
      </c>
      <c r="B165" s="98" t="str">
        <f>IF(tblLoan34[[#This Row],[PMT NO]]&lt;&gt;"",EOMONTH(LoanStartDate,ROW(tblLoan34[[#This Row],[PMT NO]])-ROW(tblLoan34[[#Headers],[PMT NO]])-2)+DAY(LoanStartDate),"")</f>
        <v/>
      </c>
      <c r="C165" s="101" t="str">
        <f>IF(tblLoan34[[#This Row],[PMT NO]]&lt;&gt;"",IF(ROW()-ROW(tblLoan34[[#Headers],[BEGINNING BALANCE]])=1,LoanAmount,INDEX(tblLoan34[ENDING BALANCE],ROW()-ROW(tblLoan34[[#Headers],[BEGINNING BALANCE]])-1)),"")</f>
        <v/>
      </c>
      <c r="D165" s="101" t="str">
        <f>IF(tblLoan34[[#This Row],[PMT NO]]&lt;&gt;"",ScheduledPayment,"")</f>
        <v/>
      </c>
      <c r="E16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65" s="101" t="str">
        <f>IF(tblLoan34[[#This Row],[PMT NO]]&lt;&gt;"",IF(tblLoan34[[#This Row],[SCHEDULED PAYMENT]]+tblLoan34[[#This Row],[EXTRA PAYMENT]]&lt;=tblLoan34[[#This Row],[BEGINNING BALANCE]],tblLoan34[[#This Row],[SCHEDULED PAYMENT]]+tblLoan34[[#This Row],[EXTRA PAYMENT]],tblLoan34[[#This Row],[BEGINNING BALANCE]]),"")</f>
        <v/>
      </c>
      <c r="G165" s="101" t="str">
        <f>IF(tblLoan34[[#This Row],[PMT NO]]&lt;&gt;"",tblLoan34[[#This Row],[TOTAL PAYMENT]]-tblLoan34[[#This Row],[INTEREST]],"")</f>
        <v/>
      </c>
      <c r="H165" s="101" t="str">
        <f>IF(tblLoan34[[#This Row],[PMT NO]]&lt;&gt;"",tblLoan34[[#This Row],[BEGINNING BALANCE]]*(InterestRate/PaymentsPerYear),"")</f>
        <v/>
      </c>
      <c r="I165" s="101" t="str">
        <f>IF(tblLoan34[[#This Row],[PMT NO]]&lt;&gt;"",IF(tblLoan34[[#This Row],[SCHEDULED PAYMENT]]+tblLoan34[[#This Row],[EXTRA PAYMENT]]&lt;=tblLoan34[[#This Row],[BEGINNING BALANCE]],tblLoan34[[#This Row],[BEGINNING BALANCE]]-tblLoan34[[#This Row],[PRINCIPAL]],0),"")</f>
        <v/>
      </c>
      <c r="J165" s="101" t="str">
        <f>IF(tblLoan34[[#This Row],[PMT NO]]&lt;&gt;"",SUM(INDEX(tblLoan34[INTEREST],1,1):tblLoan34[[#This Row],[INTEREST]]),"")</f>
        <v/>
      </c>
    </row>
    <row r="166" spans="1:10" x14ac:dyDescent="0.2">
      <c r="A166" s="97" t="str">
        <f>IF(LoanIsGood,IF(ROW()-ROW(tblLoan34[[#Headers],[PMT NO]])&gt;ScheduledNumberOfPayments,"",ROW()-ROW(tblLoan34[[#Headers],[PMT NO]])),"")</f>
        <v/>
      </c>
      <c r="B166" s="98" t="str">
        <f>IF(tblLoan34[[#This Row],[PMT NO]]&lt;&gt;"",EOMONTH(LoanStartDate,ROW(tblLoan34[[#This Row],[PMT NO]])-ROW(tblLoan34[[#Headers],[PMT NO]])-2)+DAY(LoanStartDate),"")</f>
        <v/>
      </c>
      <c r="C166" s="101" t="str">
        <f>IF(tblLoan34[[#This Row],[PMT NO]]&lt;&gt;"",IF(ROW()-ROW(tblLoan34[[#Headers],[BEGINNING BALANCE]])=1,LoanAmount,INDEX(tblLoan34[ENDING BALANCE],ROW()-ROW(tblLoan34[[#Headers],[BEGINNING BALANCE]])-1)),"")</f>
        <v/>
      </c>
      <c r="D166" s="101" t="str">
        <f>IF(tblLoan34[[#This Row],[PMT NO]]&lt;&gt;"",ScheduledPayment,"")</f>
        <v/>
      </c>
      <c r="E16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66" s="101" t="str">
        <f>IF(tblLoan34[[#This Row],[PMT NO]]&lt;&gt;"",IF(tblLoan34[[#This Row],[SCHEDULED PAYMENT]]+tblLoan34[[#This Row],[EXTRA PAYMENT]]&lt;=tblLoan34[[#This Row],[BEGINNING BALANCE]],tblLoan34[[#This Row],[SCHEDULED PAYMENT]]+tblLoan34[[#This Row],[EXTRA PAYMENT]],tblLoan34[[#This Row],[BEGINNING BALANCE]]),"")</f>
        <v/>
      </c>
      <c r="G166" s="101" t="str">
        <f>IF(tblLoan34[[#This Row],[PMT NO]]&lt;&gt;"",tblLoan34[[#This Row],[TOTAL PAYMENT]]-tblLoan34[[#This Row],[INTEREST]],"")</f>
        <v/>
      </c>
      <c r="H166" s="101" t="str">
        <f>IF(tblLoan34[[#This Row],[PMT NO]]&lt;&gt;"",tblLoan34[[#This Row],[BEGINNING BALANCE]]*(InterestRate/PaymentsPerYear),"")</f>
        <v/>
      </c>
      <c r="I166" s="101" t="str">
        <f>IF(tblLoan34[[#This Row],[PMT NO]]&lt;&gt;"",IF(tblLoan34[[#This Row],[SCHEDULED PAYMENT]]+tblLoan34[[#This Row],[EXTRA PAYMENT]]&lt;=tblLoan34[[#This Row],[BEGINNING BALANCE]],tblLoan34[[#This Row],[BEGINNING BALANCE]]-tblLoan34[[#This Row],[PRINCIPAL]],0),"")</f>
        <v/>
      </c>
      <c r="J166" s="101" t="str">
        <f>IF(tblLoan34[[#This Row],[PMT NO]]&lt;&gt;"",SUM(INDEX(tblLoan34[INTEREST],1,1):tblLoan34[[#This Row],[INTEREST]]),"")</f>
        <v/>
      </c>
    </row>
    <row r="167" spans="1:10" x14ac:dyDescent="0.2">
      <c r="A167" s="97" t="str">
        <f>IF(LoanIsGood,IF(ROW()-ROW(tblLoan34[[#Headers],[PMT NO]])&gt;ScheduledNumberOfPayments,"",ROW()-ROW(tblLoan34[[#Headers],[PMT NO]])),"")</f>
        <v/>
      </c>
      <c r="B167" s="98" t="str">
        <f>IF(tblLoan34[[#This Row],[PMT NO]]&lt;&gt;"",EOMONTH(LoanStartDate,ROW(tblLoan34[[#This Row],[PMT NO]])-ROW(tblLoan34[[#Headers],[PMT NO]])-2)+DAY(LoanStartDate),"")</f>
        <v/>
      </c>
      <c r="C167" s="101" t="str">
        <f>IF(tblLoan34[[#This Row],[PMT NO]]&lt;&gt;"",IF(ROW()-ROW(tblLoan34[[#Headers],[BEGINNING BALANCE]])=1,LoanAmount,INDEX(tblLoan34[ENDING BALANCE],ROW()-ROW(tblLoan34[[#Headers],[BEGINNING BALANCE]])-1)),"")</f>
        <v/>
      </c>
      <c r="D167" s="101" t="str">
        <f>IF(tblLoan34[[#This Row],[PMT NO]]&lt;&gt;"",ScheduledPayment,"")</f>
        <v/>
      </c>
      <c r="E16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67" s="101" t="str">
        <f>IF(tblLoan34[[#This Row],[PMT NO]]&lt;&gt;"",IF(tblLoan34[[#This Row],[SCHEDULED PAYMENT]]+tblLoan34[[#This Row],[EXTRA PAYMENT]]&lt;=tblLoan34[[#This Row],[BEGINNING BALANCE]],tblLoan34[[#This Row],[SCHEDULED PAYMENT]]+tblLoan34[[#This Row],[EXTRA PAYMENT]],tblLoan34[[#This Row],[BEGINNING BALANCE]]),"")</f>
        <v/>
      </c>
      <c r="G167" s="101" t="str">
        <f>IF(tblLoan34[[#This Row],[PMT NO]]&lt;&gt;"",tblLoan34[[#This Row],[TOTAL PAYMENT]]-tblLoan34[[#This Row],[INTEREST]],"")</f>
        <v/>
      </c>
      <c r="H167" s="101" t="str">
        <f>IF(tblLoan34[[#This Row],[PMT NO]]&lt;&gt;"",tblLoan34[[#This Row],[BEGINNING BALANCE]]*(InterestRate/PaymentsPerYear),"")</f>
        <v/>
      </c>
      <c r="I167" s="101" t="str">
        <f>IF(tblLoan34[[#This Row],[PMT NO]]&lt;&gt;"",IF(tblLoan34[[#This Row],[SCHEDULED PAYMENT]]+tblLoan34[[#This Row],[EXTRA PAYMENT]]&lt;=tblLoan34[[#This Row],[BEGINNING BALANCE]],tblLoan34[[#This Row],[BEGINNING BALANCE]]-tblLoan34[[#This Row],[PRINCIPAL]],0),"")</f>
        <v/>
      </c>
      <c r="J167" s="101" t="str">
        <f>IF(tblLoan34[[#This Row],[PMT NO]]&lt;&gt;"",SUM(INDEX(tblLoan34[INTEREST],1,1):tblLoan34[[#This Row],[INTEREST]]),"")</f>
        <v/>
      </c>
    </row>
    <row r="168" spans="1:10" x14ac:dyDescent="0.2">
      <c r="A168" s="97" t="str">
        <f>IF(LoanIsGood,IF(ROW()-ROW(tblLoan34[[#Headers],[PMT NO]])&gt;ScheduledNumberOfPayments,"",ROW()-ROW(tblLoan34[[#Headers],[PMT NO]])),"")</f>
        <v/>
      </c>
      <c r="B168" s="98" t="str">
        <f>IF(tblLoan34[[#This Row],[PMT NO]]&lt;&gt;"",EOMONTH(LoanStartDate,ROW(tblLoan34[[#This Row],[PMT NO]])-ROW(tblLoan34[[#Headers],[PMT NO]])-2)+DAY(LoanStartDate),"")</f>
        <v/>
      </c>
      <c r="C168" s="101" t="str">
        <f>IF(tblLoan34[[#This Row],[PMT NO]]&lt;&gt;"",IF(ROW()-ROW(tblLoan34[[#Headers],[BEGINNING BALANCE]])=1,LoanAmount,INDEX(tblLoan34[ENDING BALANCE],ROW()-ROW(tblLoan34[[#Headers],[BEGINNING BALANCE]])-1)),"")</f>
        <v/>
      </c>
      <c r="D168" s="101" t="str">
        <f>IF(tblLoan34[[#This Row],[PMT NO]]&lt;&gt;"",ScheduledPayment,"")</f>
        <v/>
      </c>
      <c r="E16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68" s="101" t="str">
        <f>IF(tblLoan34[[#This Row],[PMT NO]]&lt;&gt;"",IF(tblLoan34[[#This Row],[SCHEDULED PAYMENT]]+tblLoan34[[#This Row],[EXTRA PAYMENT]]&lt;=tblLoan34[[#This Row],[BEGINNING BALANCE]],tblLoan34[[#This Row],[SCHEDULED PAYMENT]]+tblLoan34[[#This Row],[EXTRA PAYMENT]],tblLoan34[[#This Row],[BEGINNING BALANCE]]),"")</f>
        <v/>
      </c>
      <c r="G168" s="101" t="str">
        <f>IF(tblLoan34[[#This Row],[PMT NO]]&lt;&gt;"",tblLoan34[[#This Row],[TOTAL PAYMENT]]-tblLoan34[[#This Row],[INTEREST]],"")</f>
        <v/>
      </c>
      <c r="H168" s="101" t="str">
        <f>IF(tblLoan34[[#This Row],[PMT NO]]&lt;&gt;"",tblLoan34[[#This Row],[BEGINNING BALANCE]]*(InterestRate/PaymentsPerYear),"")</f>
        <v/>
      </c>
      <c r="I168" s="101" t="str">
        <f>IF(tblLoan34[[#This Row],[PMT NO]]&lt;&gt;"",IF(tblLoan34[[#This Row],[SCHEDULED PAYMENT]]+tblLoan34[[#This Row],[EXTRA PAYMENT]]&lt;=tblLoan34[[#This Row],[BEGINNING BALANCE]],tblLoan34[[#This Row],[BEGINNING BALANCE]]-tblLoan34[[#This Row],[PRINCIPAL]],0),"")</f>
        <v/>
      </c>
      <c r="J168" s="101" t="str">
        <f>IF(tblLoan34[[#This Row],[PMT NO]]&lt;&gt;"",SUM(INDEX(tblLoan34[INTEREST],1,1):tblLoan34[[#This Row],[INTEREST]]),"")</f>
        <v/>
      </c>
    </row>
    <row r="169" spans="1:10" x14ac:dyDescent="0.2">
      <c r="A169" s="97" t="str">
        <f>IF(LoanIsGood,IF(ROW()-ROW(tblLoan34[[#Headers],[PMT NO]])&gt;ScheduledNumberOfPayments,"",ROW()-ROW(tblLoan34[[#Headers],[PMT NO]])),"")</f>
        <v/>
      </c>
      <c r="B169" s="98" t="str">
        <f>IF(tblLoan34[[#This Row],[PMT NO]]&lt;&gt;"",EOMONTH(LoanStartDate,ROW(tblLoan34[[#This Row],[PMT NO]])-ROW(tblLoan34[[#Headers],[PMT NO]])-2)+DAY(LoanStartDate),"")</f>
        <v/>
      </c>
      <c r="C169" s="101" t="str">
        <f>IF(tblLoan34[[#This Row],[PMT NO]]&lt;&gt;"",IF(ROW()-ROW(tblLoan34[[#Headers],[BEGINNING BALANCE]])=1,LoanAmount,INDEX(tblLoan34[ENDING BALANCE],ROW()-ROW(tblLoan34[[#Headers],[BEGINNING BALANCE]])-1)),"")</f>
        <v/>
      </c>
      <c r="D169" s="101" t="str">
        <f>IF(tblLoan34[[#This Row],[PMT NO]]&lt;&gt;"",ScheduledPayment,"")</f>
        <v/>
      </c>
      <c r="E16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69" s="101" t="str">
        <f>IF(tblLoan34[[#This Row],[PMT NO]]&lt;&gt;"",IF(tblLoan34[[#This Row],[SCHEDULED PAYMENT]]+tblLoan34[[#This Row],[EXTRA PAYMENT]]&lt;=tblLoan34[[#This Row],[BEGINNING BALANCE]],tblLoan34[[#This Row],[SCHEDULED PAYMENT]]+tblLoan34[[#This Row],[EXTRA PAYMENT]],tblLoan34[[#This Row],[BEGINNING BALANCE]]),"")</f>
        <v/>
      </c>
      <c r="G169" s="101" t="str">
        <f>IF(tblLoan34[[#This Row],[PMT NO]]&lt;&gt;"",tblLoan34[[#This Row],[TOTAL PAYMENT]]-tblLoan34[[#This Row],[INTEREST]],"")</f>
        <v/>
      </c>
      <c r="H169" s="101" t="str">
        <f>IF(tblLoan34[[#This Row],[PMT NO]]&lt;&gt;"",tblLoan34[[#This Row],[BEGINNING BALANCE]]*(InterestRate/PaymentsPerYear),"")</f>
        <v/>
      </c>
      <c r="I169" s="101" t="str">
        <f>IF(tblLoan34[[#This Row],[PMT NO]]&lt;&gt;"",IF(tblLoan34[[#This Row],[SCHEDULED PAYMENT]]+tblLoan34[[#This Row],[EXTRA PAYMENT]]&lt;=tblLoan34[[#This Row],[BEGINNING BALANCE]],tblLoan34[[#This Row],[BEGINNING BALANCE]]-tblLoan34[[#This Row],[PRINCIPAL]],0),"")</f>
        <v/>
      </c>
      <c r="J169" s="101" t="str">
        <f>IF(tblLoan34[[#This Row],[PMT NO]]&lt;&gt;"",SUM(INDEX(tblLoan34[INTEREST],1,1):tblLoan34[[#This Row],[INTEREST]]),"")</f>
        <v/>
      </c>
    </row>
    <row r="170" spans="1:10" x14ac:dyDescent="0.2">
      <c r="A170" s="97" t="str">
        <f>IF(LoanIsGood,IF(ROW()-ROW(tblLoan34[[#Headers],[PMT NO]])&gt;ScheduledNumberOfPayments,"",ROW()-ROW(tblLoan34[[#Headers],[PMT NO]])),"")</f>
        <v/>
      </c>
      <c r="B170" s="98" t="str">
        <f>IF(tblLoan34[[#This Row],[PMT NO]]&lt;&gt;"",EOMONTH(LoanStartDate,ROW(tblLoan34[[#This Row],[PMT NO]])-ROW(tblLoan34[[#Headers],[PMT NO]])-2)+DAY(LoanStartDate),"")</f>
        <v/>
      </c>
      <c r="C170" s="101" t="str">
        <f>IF(tblLoan34[[#This Row],[PMT NO]]&lt;&gt;"",IF(ROW()-ROW(tblLoan34[[#Headers],[BEGINNING BALANCE]])=1,LoanAmount,INDEX(tblLoan34[ENDING BALANCE],ROW()-ROW(tblLoan34[[#Headers],[BEGINNING BALANCE]])-1)),"")</f>
        <v/>
      </c>
      <c r="D170" s="101" t="str">
        <f>IF(tblLoan34[[#This Row],[PMT NO]]&lt;&gt;"",ScheduledPayment,"")</f>
        <v/>
      </c>
      <c r="E17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70" s="101" t="str">
        <f>IF(tblLoan34[[#This Row],[PMT NO]]&lt;&gt;"",IF(tblLoan34[[#This Row],[SCHEDULED PAYMENT]]+tblLoan34[[#This Row],[EXTRA PAYMENT]]&lt;=tblLoan34[[#This Row],[BEGINNING BALANCE]],tblLoan34[[#This Row],[SCHEDULED PAYMENT]]+tblLoan34[[#This Row],[EXTRA PAYMENT]],tblLoan34[[#This Row],[BEGINNING BALANCE]]),"")</f>
        <v/>
      </c>
      <c r="G170" s="101" t="str">
        <f>IF(tblLoan34[[#This Row],[PMT NO]]&lt;&gt;"",tblLoan34[[#This Row],[TOTAL PAYMENT]]-tblLoan34[[#This Row],[INTEREST]],"")</f>
        <v/>
      </c>
      <c r="H170" s="101" t="str">
        <f>IF(tblLoan34[[#This Row],[PMT NO]]&lt;&gt;"",tblLoan34[[#This Row],[BEGINNING BALANCE]]*(InterestRate/PaymentsPerYear),"")</f>
        <v/>
      </c>
      <c r="I170" s="101" t="str">
        <f>IF(tblLoan34[[#This Row],[PMT NO]]&lt;&gt;"",IF(tblLoan34[[#This Row],[SCHEDULED PAYMENT]]+tblLoan34[[#This Row],[EXTRA PAYMENT]]&lt;=tblLoan34[[#This Row],[BEGINNING BALANCE]],tblLoan34[[#This Row],[BEGINNING BALANCE]]-tblLoan34[[#This Row],[PRINCIPAL]],0),"")</f>
        <v/>
      </c>
      <c r="J170" s="101" t="str">
        <f>IF(tblLoan34[[#This Row],[PMT NO]]&lt;&gt;"",SUM(INDEX(tblLoan34[INTEREST],1,1):tblLoan34[[#This Row],[INTEREST]]),"")</f>
        <v/>
      </c>
    </row>
    <row r="171" spans="1:10" x14ac:dyDescent="0.2">
      <c r="A171" s="97" t="str">
        <f>IF(LoanIsGood,IF(ROW()-ROW(tblLoan34[[#Headers],[PMT NO]])&gt;ScheduledNumberOfPayments,"",ROW()-ROW(tblLoan34[[#Headers],[PMT NO]])),"")</f>
        <v/>
      </c>
      <c r="B171" s="98" t="str">
        <f>IF(tblLoan34[[#This Row],[PMT NO]]&lt;&gt;"",EOMONTH(LoanStartDate,ROW(tblLoan34[[#This Row],[PMT NO]])-ROW(tblLoan34[[#Headers],[PMT NO]])-2)+DAY(LoanStartDate),"")</f>
        <v/>
      </c>
      <c r="C171" s="101" t="str">
        <f>IF(tblLoan34[[#This Row],[PMT NO]]&lt;&gt;"",IF(ROW()-ROW(tblLoan34[[#Headers],[BEGINNING BALANCE]])=1,LoanAmount,INDEX(tblLoan34[ENDING BALANCE],ROW()-ROW(tblLoan34[[#Headers],[BEGINNING BALANCE]])-1)),"")</f>
        <v/>
      </c>
      <c r="D171" s="101" t="str">
        <f>IF(tblLoan34[[#This Row],[PMT NO]]&lt;&gt;"",ScheduledPayment,"")</f>
        <v/>
      </c>
      <c r="E17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71" s="101" t="str">
        <f>IF(tblLoan34[[#This Row],[PMT NO]]&lt;&gt;"",IF(tblLoan34[[#This Row],[SCHEDULED PAYMENT]]+tblLoan34[[#This Row],[EXTRA PAYMENT]]&lt;=tblLoan34[[#This Row],[BEGINNING BALANCE]],tblLoan34[[#This Row],[SCHEDULED PAYMENT]]+tblLoan34[[#This Row],[EXTRA PAYMENT]],tblLoan34[[#This Row],[BEGINNING BALANCE]]),"")</f>
        <v/>
      </c>
      <c r="G171" s="101" t="str">
        <f>IF(tblLoan34[[#This Row],[PMT NO]]&lt;&gt;"",tblLoan34[[#This Row],[TOTAL PAYMENT]]-tblLoan34[[#This Row],[INTEREST]],"")</f>
        <v/>
      </c>
      <c r="H171" s="101" t="str">
        <f>IF(tblLoan34[[#This Row],[PMT NO]]&lt;&gt;"",tblLoan34[[#This Row],[BEGINNING BALANCE]]*(InterestRate/PaymentsPerYear),"")</f>
        <v/>
      </c>
      <c r="I171" s="101" t="str">
        <f>IF(tblLoan34[[#This Row],[PMT NO]]&lt;&gt;"",IF(tblLoan34[[#This Row],[SCHEDULED PAYMENT]]+tblLoan34[[#This Row],[EXTRA PAYMENT]]&lt;=tblLoan34[[#This Row],[BEGINNING BALANCE]],tblLoan34[[#This Row],[BEGINNING BALANCE]]-tblLoan34[[#This Row],[PRINCIPAL]],0),"")</f>
        <v/>
      </c>
      <c r="J171" s="101" t="str">
        <f>IF(tblLoan34[[#This Row],[PMT NO]]&lt;&gt;"",SUM(INDEX(tblLoan34[INTEREST],1,1):tblLoan34[[#This Row],[INTEREST]]),"")</f>
        <v/>
      </c>
    </row>
    <row r="172" spans="1:10" x14ac:dyDescent="0.2">
      <c r="A172" s="97" t="str">
        <f>IF(LoanIsGood,IF(ROW()-ROW(tblLoan34[[#Headers],[PMT NO]])&gt;ScheduledNumberOfPayments,"",ROW()-ROW(tblLoan34[[#Headers],[PMT NO]])),"")</f>
        <v/>
      </c>
      <c r="B172" s="98" t="str">
        <f>IF(tblLoan34[[#This Row],[PMT NO]]&lt;&gt;"",EOMONTH(LoanStartDate,ROW(tblLoan34[[#This Row],[PMT NO]])-ROW(tblLoan34[[#Headers],[PMT NO]])-2)+DAY(LoanStartDate),"")</f>
        <v/>
      </c>
      <c r="C172" s="101" t="str">
        <f>IF(tblLoan34[[#This Row],[PMT NO]]&lt;&gt;"",IF(ROW()-ROW(tblLoan34[[#Headers],[BEGINNING BALANCE]])=1,LoanAmount,INDEX(tblLoan34[ENDING BALANCE],ROW()-ROW(tblLoan34[[#Headers],[BEGINNING BALANCE]])-1)),"")</f>
        <v/>
      </c>
      <c r="D172" s="101" t="str">
        <f>IF(tblLoan34[[#This Row],[PMT NO]]&lt;&gt;"",ScheduledPayment,"")</f>
        <v/>
      </c>
      <c r="E17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72" s="101" t="str">
        <f>IF(tblLoan34[[#This Row],[PMT NO]]&lt;&gt;"",IF(tblLoan34[[#This Row],[SCHEDULED PAYMENT]]+tblLoan34[[#This Row],[EXTRA PAYMENT]]&lt;=tblLoan34[[#This Row],[BEGINNING BALANCE]],tblLoan34[[#This Row],[SCHEDULED PAYMENT]]+tblLoan34[[#This Row],[EXTRA PAYMENT]],tblLoan34[[#This Row],[BEGINNING BALANCE]]),"")</f>
        <v/>
      </c>
      <c r="G172" s="101" t="str">
        <f>IF(tblLoan34[[#This Row],[PMT NO]]&lt;&gt;"",tblLoan34[[#This Row],[TOTAL PAYMENT]]-tblLoan34[[#This Row],[INTEREST]],"")</f>
        <v/>
      </c>
      <c r="H172" s="101" t="str">
        <f>IF(tblLoan34[[#This Row],[PMT NO]]&lt;&gt;"",tblLoan34[[#This Row],[BEGINNING BALANCE]]*(InterestRate/PaymentsPerYear),"")</f>
        <v/>
      </c>
      <c r="I172" s="101" t="str">
        <f>IF(tblLoan34[[#This Row],[PMT NO]]&lt;&gt;"",IF(tblLoan34[[#This Row],[SCHEDULED PAYMENT]]+tblLoan34[[#This Row],[EXTRA PAYMENT]]&lt;=tblLoan34[[#This Row],[BEGINNING BALANCE]],tblLoan34[[#This Row],[BEGINNING BALANCE]]-tblLoan34[[#This Row],[PRINCIPAL]],0),"")</f>
        <v/>
      </c>
      <c r="J172" s="101" t="str">
        <f>IF(tblLoan34[[#This Row],[PMT NO]]&lt;&gt;"",SUM(INDEX(tblLoan34[INTEREST],1,1):tblLoan34[[#This Row],[INTEREST]]),"")</f>
        <v/>
      </c>
    </row>
    <row r="173" spans="1:10" x14ac:dyDescent="0.2">
      <c r="A173" s="97" t="str">
        <f>IF(LoanIsGood,IF(ROW()-ROW(tblLoan34[[#Headers],[PMT NO]])&gt;ScheduledNumberOfPayments,"",ROW()-ROW(tblLoan34[[#Headers],[PMT NO]])),"")</f>
        <v/>
      </c>
      <c r="B173" s="98" t="str">
        <f>IF(tblLoan34[[#This Row],[PMT NO]]&lt;&gt;"",EOMONTH(LoanStartDate,ROW(tblLoan34[[#This Row],[PMT NO]])-ROW(tblLoan34[[#Headers],[PMT NO]])-2)+DAY(LoanStartDate),"")</f>
        <v/>
      </c>
      <c r="C173" s="101" t="str">
        <f>IF(tblLoan34[[#This Row],[PMT NO]]&lt;&gt;"",IF(ROW()-ROW(tblLoan34[[#Headers],[BEGINNING BALANCE]])=1,LoanAmount,INDEX(tblLoan34[ENDING BALANCE],ROW()-ROW(tblLoan34[[#Headers],[BEGINNING BALANCE]])-1)),"")</f>
        <v/>
      </c>
      <c r="D173" s="101" t="str">
        <f>IF(tblLoan34[[#This Row],[PMT NO]]&lt;&gt;"",ScheduledPayment,"")</f>
        <v/>
      </c>
      <c r="E17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73" s="101" t="str">
        <f>IF(tblLoan34[[#This Row],[PMT NO]]&lt;&gt;"",IF(tblLoan34[[#This Row],[SCHEDULED PAYMENT]]+tblLoan34[[#This Row],[EXTRA PAYMENT]]&lt;=tblLoan34[[#This Row],[BEGINNING BALANCE]],tblLoan34[[#This Row],[SCHEDULED PAYMENT]]+tblLoan34[[#This Row],[EXTRA PAYMENT]],tblLoan34[[#This Row],[BEGINNING BALANCE]]),"")</f>
        <v/>
      </c>
      <c r="G173" s="101" t="str">
        <f>IF(tblLoan34[[#This Row],[PMT NO]]&lt;&gt;"",tblLoan34[[#This Row],[TOTAL PAYMENT]]-tblLoan34[[#This Row],[INTEREST]],"")</f>
        <v/>
      </c>
      <c r="H173" s="101" t="str">
        <f>IF(tblLoan34[[#This Row],[PMT NO]]&lt;&gt;"",tblLoan34[[#This Row],[BEGINNING BALANCE]]*(InterestRate/PaymentsPerYear),"")</f>
        <v/>
      </c>
      <c r="I173" s="101" t="str">
        <f>IF(tblLoan34[[#This Row],[PMT NO]]&lt;&gt;"",IF(tblLoan34[[#This Row],[SCHEDULED PAYMENT]]+tblLoan34[[#This Row],[EXTRA PAYMENT]]&lt;=tblLoan34[[#This Row],[BEGINNING BALANCE]],tblLoan34[[#This Row],[BEGINNING BALANCE]]-tblLoan34[[#This Row],[PRINCIPAL]],0),"")</f>
        <v/>
      </c>
      <c r="J173" s="101" t="str">
        <f>IF(tblLoan34[[#This Row],[PMT NO]]&lt;&gt;"",SUM(INDEX(tblLoan34[INTEREST],1,1):tblLoan34[[#This Row],[INTEREST]]),"")</f>
        <v/>
      </c>
    </row>
    <row r="174" spans="1:10" x14ac:dyDescent="0.2">
      <c r="A174" s="97" t="str">
        <f>IF(LoanIsGood,IF(ROW()-ROW(tblLoan34[[#Headers],[PMT NO]])&gt;ScheduledNumberOfPayments,"",ROW()-ROW(tblLoan34[[#Headers],[PMT NO]])),"")</f>
        <v/>
      </c>
      <c r="B174" s="98" t="str">
        <f>IF(tblLoan34[[#This Row],[PMT NO]]&lt;&gt;"",EOMONTH(LoanStartDate,ROW(tblLoan34[[#This Row],[PMT NO]])-ROW(tblLoan34[[#Headers],[PMT NO]])-2)+DAY(LoanStartDate),"")</f>
        <v/>
      </c>
      <c r="C174" s="101" t="str">
        <f>IF(tblLoan34[[#This Row],[PMT NO]]&lt;&gt;"",IF(ROW()-ROW(tblLoan34[[#Headers],[BEGINNING BALANCE]])=1,LoanAmount,INDEX(tblLoan34[ENDING BALANCE],ROW()-ROW(tblLoan34[[#Headers],[BEGINNING BALANCE]])-1)),"")</f>
        <v/>
      </c>
      <c r="D174" s="101" t="str">
        <f>IF(tblLoan34[[#This Row],[PMT NO]]&lt;&gt;"",ScheduledPayment,"")</f>
        <v/>
      </c>
      <c r="E17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74" s="101" t="str">
        <f>IF(tblLoan34[[#This Row],[PMT NO]]&lt;&gt;"",IF(tblLoan34[[#This Row],[SCHEDULED PAYMENT]]+tblLoan34[[#This Row],[EXTRA PAYMENT]]&lt;=tblLoan34[[#This Row],[BEGINNING BALANCE]],tblLoan34[[#This Row],[SCHEDULED PAYMENT]]+tblLoan34[[#This Row],[EXTRA PAYMENT]],tblLoan34[[#This Row],[BEGINNING BALANCE]]),"")</f>
        <v/>
      </c>
      <c r="G174" s="101" t="str">
        <f>IF(tblLoan34[[#This Row],[PMT NO]]&lt;&gt;"",tblLoan34[[#This Row],[TOTAL PAYMENT]]-tblLoan34[[#This Row],[INTEREST]],"")</f>
        <v/>
      </c>
      <c r="H174" s="101" t="str">
        <f>IF(tblLoan34[[#This Row],[PMT NO]]&lt;&gt;"",tblLoan34[[#This Row],[BEGINNING BALANCE]]*(InterestRate/PaymentsPerYear),"")</f>
        <v/>
      </c>
      <c r="I174" s="101" t="str">
        <f>IF(tblLoan34[[#This Row],[PMT NO]]&lt;&gt;"",IF(tblLoan34[[#This Row],[SCHEDULED PAYMENT]]+tblLoan34[[#This Row],[EXTRA PAYMENT]]&lt;=tblLoan34[[#This Row],[BEGINNING BALANCE]],tblLoan34[[#This Row],[BEGINNING BALANCE]]-tblLoan34[[#This Row],[PRINCIPAL]],0),"")</f>
        <v/>
      </c>
      <c r="J174" s="101" t="str">
        <f>IF(tblLoan34[[#This Row],[PMT NO]]&lt;&gt;"",SUM(INDEX(tblLoan34[INTEREST],1,1):tblLoan34[[#This Row],[INTEREST]]),"")</f>
        <v/>
      </c>
    </row>
    <row r="175" spans="1:10" x14ac:dyDescent="0.2">
      <c r="A175" s="97" t="str">
        <f>IF(LoanIsGood,IF(ROW()-ROW(tblLoan34[[#Headers],[PMT NO]])&gt;ScheduledNumberOfPayments,"",ROW()-ROW(tblLoan34[[#Headers],[PMT NO]])),"")</f>
        <v/>
      </c>
      <c r="B175" s="98" t="str">
        <f>IF(tblLoan34[[#This Row],[PMT NO]]&lt;&gt;"",EOMONTH(LoanStartDate,ROW(tblLoan34[[#This Row],[PMT NO]])-ROW(tblLoan34[[#Headers],[PMT NO]])-2)+DAY(LoanStartDate),"")</f>
        <v/>
      </c>
      <c r="C175" s="101" t="str">
        <f>IF(tblLoan34[[#This Row],[PMT NO]]&lt;&gt;"",IF(ROW()-ROW(tblLoan34[[#Headers],[BEGINNING BALANCE]])=1,LoanAmount,INDEX(tblLoan34[ENDING BALANCE],ROW()-ROW(tblLoan34[[#Headers],[BEGINNING BALANCE]])-1)),"")</f>
        <v/>
      </c>
      <c r="D175" s="101" t="str">
        <f>IF(tblLoan34[[#This Row],[PMT NO]]&lt;&gt;"",ScheduledPayment,"")</f>
        <v/>
      </c>
      <c r="E17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75" s="101" t="str">
        <f>IF(tblLoan34[[#This Row],[PMT NO]]&lt;&gt;"",IF(tblLoan34[[#This Row],[SCHEDULED PAYMENT]]+tblLoan34[[#This Row],[EXTRA PAYMENT]]&lt;=tblLoan34[[#This Row],[BEGINNING BALANCE]],tblLoan34[[#This Row],[SCHEDULED PAYMENT]]+tblLoan34[[#This Row],[EXTRA PAYMENT]],tblLoan34[[#This Row],[BEGINNING BALANCE]]),"")</f>
        <v/>
      </c>
      <c r="G175" s="101" t="str">
        <f>IF(tblLoan34[[#This Row],[PMT NO]]&lt;&gt;"",tblLoan34[[#This Row],[TOTAL PAYMENT]]-tblLoan34[[#This Row],[INTEREST]],"")</f>
        <v/>
      </c>
      <c r="H175" s="101" t="str">
        <f>IF(tblLoan34[[#This Row],[PMT NO]]&lt;&gt;"",tblLoan34[[#This Row],[BEGINNING BALANCE]]*(InterestRate/PaymentsPerYear),"")</f>
        <v/>
      </c>
      <c r="I175" s="101" t="str">
        <f>IF(tblLoan34[[#This Row],[PMT NO]]&lt;&gt;"",IF(tblLoan34[[#This Row],[SCHEDULED PAYMENT]]+tblLoan34[[#This Row],[EXTRA PAYMENT]]&lt;=tblLoan34[[#This Row],[BEGINNING BALANCE]],tblLoan34[[#This Row],[BEGINNING BALANCE]]-tblLoan34[[#This Row],[PRINCIPAL]],0),"")</f>
        <v/>
      </c>
      <c r="J175" s="101" t="str">
        <f>IF(tblLoan34[[#This Row],[PMT NO]]&lt;&gt;"",SUM(INDEX(tblLoan34[INTEREST],1,1):tblLoan34[[#This Row],[INTEREST]]),"")</f>
        <v/>
      </c>
    </row>
    <row r="176" spans="1:10" x14ac:dyDescent="0.2">
      <c r="A176" s="97" t="str">
        <f>IF(LoanIsGood,IF(ROW()-ROW(tblLoan34[[#Headers],[PMT NO]])&gt;ScheduledNumberOfPayments,"",ROW()-ROW(tblLoan34[[#Headers],[PMT NO]])),"")</f>
        <v/>
      </c>
      <c r="B176" s="98" t="str">
        <f>IF(tblLoan34[[#This Row],[PMT NO]]&lt;&gt;"",EOMONTH(LoanStartDate,ROW(tblLoan34[[#This Row],[PMT NO]])-ROW(tblLoan34[[#Headers],[PMT NO]])-2)+DAY(LoanStartDate),"")</f>
        <v/>
      </c>
      <c r="C176" s="101" t="str">
        <f>IF(tblLoan34[[#This Row],[PMT NO]]&lt;&gt;"",IF(ROW()-ROW(tblLoan34[[#Headers],[BEGINNING BALANCE]])=1,LoanAmount,INDEX(tblLoan34[ENDING BALANCE],ROW()-ROW(tblLoan34[[#Headers],[BEGINNING BALANCE]])-1)),"")</f>
        <v/>
      </c>
      <c r="D176" s="101" t="str">
        <f>IF(tblLoan34[[#This Row],[PMT NO]]&lt;&gt;"",ScheduledPayment,"")</f>
        <v/>
      </c>
      <c r="E17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76" s="101" t="str">
        <f>IF(tblLoan34[[#This Row],[PMT NO]]&lt;&gt;"",IF(tblLoan34[[#This Row],[SCHEDULED PAYMENT]]+tblLoan34[[#This Row],[EXTRA PAYMENT]]&lt;=tblLoan34[[#This Row],[BEGINNING BALANCE]],tblLoan34[[#This Row],[SCHEDULED PAYMENT]]+tblLoan34[[#This Row],[EXTRA PAYMENT]],tblLoan34[[#This Row],[BEGINNING BALANCE]]),"")</f>
        <v/>
      </c>
      <c r="G176" s="101" t="str">
        <f>IF(tblLoan34[[#This Row],[PMT NO]]&lt;&gt;"",tblLoan34[[#This Row],[TOTAL PAYMENT]]-tblLoan34[[#This Row],[INTEREST]],"")</f>
        <v/>
      </c>
      <c r="H176" s="101" t="str">
        <f>IF(tblLoan34[[#This Row],[PMT NO]]&lt;&gt;"",tblLoan34[[#This Row],[BEGINNING BALANCE]]*(InterestRate/PaymentsPerYear),"")</f>
        <v/>
      </c>
      <c r="I176" s="101" t="str">
        <f>IF(tblLoan34[[#This Row],[PMT NO]]&lt;&gt;"",IF(tblLoan34[[#This Row],[SCHEDULED PAYMENT]]+tblLoan34[[#This Row],[EXTRA PAYMENT]]&lt;=tblLoan34[[#This Row],[BEGINNING BALANCE]],tblLoan34[[#This Row],[BEGINNING BALANCE]]-tblLoan34[[#This Row],[PRINCIPAL]],0),"")</f>
        <v/>
      </c>
      <c r="J176" s="101" t="str">
        <f>IF(tblLoan34[[#This Row],[PMT NO]]&lt;&gt;"",SUM(INDEX(tblLoan34[INTEREST],1,1):tblLoan34[[#This Row],[INTEREST]]),"")</f>
        <v/>
      </c>
    </row>
    <row r="177" spans="1:10" x14ac:dyDescent="0.2">
      <c r="A177" s="97" t="str">
        <f>IF(LoanIsGood,IF(ROW()-ROW(tblLoan34[[#Headers],[PMT NO]])&gt;ScheduledNumberOfPayments,"",ROW()-ROW(tblLoan34[[#Headers],[PMT NO]])),"")</f>
        <v/>
      </c>
      <c r="B177" s="98" t="str">
        <f>IF(tblLoan34[[#This Row],[PMT NO]]&lt;&gt;"",EOMONTH(LoanStartDate,ROW(tblLoan34[[#This Row],[PMT NO]])-ROW(tblLoan34[[#Headers],[PMT NO]])-2)+DAY(LoanStartDate),"")</f>
        <v/>
      </c>
      <c r="C177" s="101" t="str">
        <f>IF(tblLoan34[[#This Row],[PMT NO]]&lt;&gt;"",IF(ROW()-ROW(tblLoan34[[#Headers],[BEGINNING BALANCE]])=1,LoanAmount,INDEX(tblLoan34[ENDING BALANCE],ROW()-ROW(tblLoan34[[#Headers],[BEGINNING BALANCE]])-1)),"")</f>
        <v/>
      </c>
      <c r="D177" s="101" t="str">
        <f>IF(tblLoan34[[#This Row],[PMT NO]]&lt;&gt;"",ScheduledPayment,"")</f>
        <v/>
      </c>
      <c r="E17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77" s="101" t="str">
        <f>IF(tblLoan34[[#This Row],[PMT NO]]&lt;&gt;"",IF(tblLoan34[[#This Row],[SCHEDULED PAYMENT]]+tblLoan34[[#This Row],[EXTRA PAYMENT]]&lt;=tblLoan34[[#This Row],[BEGINNING BALANCE]],tblLoan34[[#This Row],[SCHEDULED PAYMENT]]+tblLoan34[[#This Row],[EXTRA PAYMENT]],tblLoan34[[#This Row],[BEGINNING BALANCE]]),"")</f>
        <v/>
      </c>
      <c r="G177" s="101" t="str">
        <f>IF(tblLoan34[[#This Row],[PMT NO]]&lt;&gt;"",tblLoan34[[#This Row],[TOTAL PAYMENT]]-tblLoan34[[#This Row],[INTEREST]],"")</f>
        <v/>
      </c>
      <c r="H177" s="101" t="str">
        <f>IF(tblLoan34[[#This Row],[PMT NO]]&lt;&gt;"",tblLoan34[[#This Row],[BEGINNING BALANCE]]*(InterestRate/PaymentsPerYear),"")</f>
        <v/>
      </c>
      <c r="I177" s="101" t="str">
        <f>IF(tblLoan34[[#This Row],[PMT NO]]&lt;&gt;"",IF(tblLoan34[[#This Row],[SCHEDULED PAYMENT]]+tblLoan34[[#This Row],[EXTRA PAYMENT]]&lt;=tblLoan34[[#This Row],[BEGINNING BALANCE]],tblLoan34[[#This Row],[BEGINNING BALANCE]]-tblLoan34[[#This Row],[PRINCIPAL]],0),"")</f>
        <v/>
      </c>
      <c r="J177" s="101" t="str">
        <f>IF(tblLoan34[[#This Row],[PMT NO]]&lt;&gt;"",SUM(INDEX(tblLoan34[INTEREST],1,1):tblLoan34[[#This Row],[INTEREST]]),"")</f>
        <v/>
      </c>
    </row>
    <row r="178" spans="1:10" x14ac:dyDescent="0.2">
      <c r="A178" s="97" t="str">
        <f>IF(LoanIsGood,IF(ROW()-ROW(tblLoan34[[#Headers],[PMT NO]])&gt;ScheduledNumberOfPayments,"",ROW()-ROW(tblLoan34[[#Headers],[PMT NO]])),"")</f>
        <v/>
      </c>
      <c r="B178" s="98" t="str">
        <f>IF(tblLoan34[[#This Row],[PMT NO]]&lt;&gt;"",EOMONTH(LoanStartDate,ROW(tblLoan34[[#This Row],[PMT NO]])-ROW(tblLoan34[[#Headers],[PMT NO]])-2)+DAY(LoanStartDate),"")</f>
        <v/>
      </c>
      <c r="C178" s="101" t="str">
        <f>IF(tblLoan34[[#This Row],[PMT NO]]&lt;&gt;"",IF(ROW()-ROW(tblLoan34[[#Headers],[BEGINNING BALANCE]])=1,LoanAmount,INDEX(tblLoan34[ENDING BALANCE],ROW()-ROW(tblLoan34[[#Headers],[BEGINNING BALANCE]])-1)),"")</f>
        <v/>
      </c>
      <c r="D178" s="101" t="str">
        <f>IF(tblLoan34[[#This Row],[PMT NO]]&lt;&gt;"",ScheduledPayment,"")</f>
        <v/>
      </c>
      <c r="E17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78" s="101" t="str">
        <f>IF(tblLoan34[[#This Row],[PMT NO]]&lt;&gt;"",IF(tblLoan34[[#This Row],[SCHEDULED PAYMENT]]+tblLoan34[[#This Row],[EXTRA PAYMENT]]&lt;=tblLoan34[[#This Row],[BEGINNING BALANCE]],tblLoan34[[#This Row],[SCHEDULED PAYMENT]]+tblLoan34[[#This Row],[EXTRA PAYMENT]],tblLoan34[[#This Row],[BEGINNING BALANCE]]),"")</f>
        <v/>
      </c>
      <c r="G178" s="101" t="str">
        <f>IF(tblLoan34[[#This Row],[PMT NO]]&lt;&gt;"",tblLoan34[[#This Row],[TOTAL PAYMENT]]-tblLoan34[[#This Row],[INTEREST]],"")</f>
        <v/>
      </c>
      <c r="H178" s="101" t="str">
        <f>IF(tblLoan34[[#This Row],[PMT NO]]&lt;&gt;"",tblLoan34[[#This Row],[BEGINNING BALANCE]]*(InterestRate/PaymentsPerYear),"")</f>
        <v/>
      </c>
      <c r="I178" s="101" t="str">
        <f>IF(tblLoan34[[#This Row],[PMT NO]]&lt;&gt;"",IF(tblLoan34[[#This Row],[SCHEDULED PAYMENT]]+tblLoan34[[#This Row],[EXTRA PAYMENT]]&lt;=tblLoan34[[#This Row],[BEGINNING BALANCE]],tblLoan34[[#This Row],[BEGINNING BALANCE]]-tblLoan34[[#This Row],[PRINCIPAL]],0),"")</f>
        <v/>
      </c>
      <c r="J178" s="101" t="str">
        <f>IF(tblLoan34[[#This Row],[PMT NO]]&lt;&gt;"",SUM(INDEX(tblLoan34[INTEREST],1,1):tblLoan34[[#This Row],[INTEREST]]),"")</f>
        <v/>
      </c>
    </row>
    <row r="179" spans="1:10" x14ac:dyDescent="0.2">
      <c r="A179" s="97" t="str">
        <f>IF(LoanIsGood,IF(ROW()-ROW(tblLoan34[[#Headers],[PMT NO]])&gt;ScheduledNumberOfPayments,"",ROW()-ROW(tblLoan34[[#Headers],[PMT NO]])),"")</f>
        <v/>
      </c>
      <c r="B179" s="98" t="str">
        <f>IF(tblLoan34[[#This Row],[PMT NO]]&lt;&gt;"",EOMONTH(LoanStartDate,ROW(tblLoan34[[#This Row],[PMT NO]])-ROW(tblLoan34[[#Headers],[PMT NO]])-2)+DAY(LoanStartDate),"")</f>
        <v/>
      </c>
      <c r="C179" s="101" t="str">
        <f>IF(tblLoan34[[#This Row],[PMT NO]]&lt;&gt;"",IF(ROW()-ROW(tblLoan34[[#Headers],[BEGINNING BALANCE]])=1,LoanAmount,INDEX(tblLoan34[ENDING BALANCE],ROW()-ROW(tblLoan34[[#Headers],[BEGINNING BALANCE]])-1)),"")</f>
        <v/>
      </c>
      <c r="D179" s="101" t="str">
        <f>IF(tblLoan34[[#This Row],[PMT NO]]&lt;&gt;"",ScheduledPayment,"")</f>
        <v/>
      </c>
      <c r="E17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79" s="101" t="str">
        <f>IF(tblLoan34[[#This Row],[PMT NO]]&lt;&gt;"",IF(tblLoan34[[#This Row],[SCHEDULED PAYMENT]]+tblLoan34[[#This Row],[EXTRA PAYMENT]]&lt;=tblLoan34[[#This Row],[BEGINNING BALANCE]],tblLoan34[[#This Row],[SCHEDULED PAYMENT]]+tblLoan34[[#This Row],[EXTRA PAYMENT]],tblLoan34[[#This Row],[BEGINNING BALANCE]]),"")</f>
        <v/>
      </c>
      <c r="G179" s="101" t="str">
        <f>IF(tblLoan34[[#This Row],[PMT NO]]&lt;&gt;"",tblLoan34[[#This Row],[TOTAL PAYMENT]]-tblLoan34[[#This Row],[INTEREST]],"")</f>
        <v/>
      </c>
      <c r="H179" s="101" t="str">
        <f>IF(tblLoan34[[#This Row],[PMT NO]]&lt;&gt;"",tblLoan34[[#This Row],[BEGINNING BALANCE]]*(InterestRate/PaymentsPerYear),"")</f>
        <v/>
      </c>
      <c r="I179" s="101" t="str">
        <f>IF(tblLoan34[[#This Row],[PMT NO]]&lt;&gt;"",IF(tblLoan34[[#This Row],[SCHEDULED PAYMENT]]+tblLoan34[[#This Row],[EXTRA PAYMENT]]&lt;=tblLoan34[[#This Row],[BEGINNING BALANCE]],tblLoan34[[#This Row],[BEGINNING BALANCE]]-tblLoan34[[#This Row],[PRINCIPAL]],0),"")</f>
        <v/>
      </c>
      <c r="J179" s="101" t="str">
        <f>IF(tblLoan34[[#This Row],[PMT NO]]&lt;&gt;"",SUM(INDEX(tblLoan34[INTEREST],1,1):tblLoan34[[#This Row],[INTEREST]]),"")</f>
        <v/>
      </c>
    </row>
    <row r="180" spans="1:10" x14ac:dyDescent="0.2">
      <c r="A180" s="97" t="str">
        <f>IF(LoanIsGood,IF(ROW()-ROW(tblLoan34[[#Headers],[PMT NO]])&gt;ScheduledNumberOfPayments,"",ROW()-ROW(tblLoan34[[#Headers],[PMT NO]])),"")</f>
        <v/>
      </c>
      <c r="B180" s="98" t="str">
        <f>IF(tblLoan34[[#This Row],[PMT NO]]&lt;&gt;"",EOMONTH(LoanStartDate,ROW(tblLoan34[[#This Row],[PMT NO]])-ROW(tblLoan34[[#Headers],[PMT NO]])-2)+DAY(LoanStartDate),"")</f>
        <v/>
      </c>
      <c r="C180" s="101" t="str">
        <f>IF(tblLoan34[[#This Row],[PMT NO]]&lt;&gt;"",IF(ROW()-ROW(tblLoan34[[#Headers],[BEGINNING BALANCE]])=1,LoanAmount,INDEX(tblLoan34[ENDING BALANCE],ROW()-ROW(tblLoan34[[#Headers],[BEGINNING BALANCE]])-1)),"")</f>
        <v/>
      </c>
      <c r="D180" s="101" t="str">
        <f>IF(tblLoan34[[#This Row],[PMT NO]]&lt;&gt;"",ScheduledPayment,"")</f>
        <v/>
      </c>
      <c r="E18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80" s="101" t="str">
        <f>IF(tblLoan34[[#This Row],[PMT NO]]&lt;&gt;"",IF(tblLoan34[[#This Row],[SCHEDULED PAYMENT]]+tblLoan34[[#This Row],[EXTRA PAYMENT]]&lt;=tblLoan34[[#This Row],[BEGINNING BALANCE]],tblLoan34[[#This Row],[SCHEDULED PAYMENT]]+tblLoan34[[#This Row],[EXTRA PAYMENT]],tblLoan34[[#This Row],[BEGINNING BALANCE]]),"")</f>
        <v/>
      </c>
      <c r="G180" s="101" t="str">
        <f>IF(tblLoan34[[#This Row],[PMT NO]]&lt;&gt;"",tblLoan34[[#This Row],[TOTAL PAYMENT]]-tblLoan34[[#This Row],[INTEREST]],"")</f>
        <v/>
      </c>
      <c r="H180" s="101" t="str">
        <f>IF(tblLoan34[[#This Row],[PMT NO]]&lt;&gt;"",tblLoan34[[#This Row],[BEGINNING BALANCE]]*(InterestRate/PaymentsPerYear),"")</f>
        <v/>
      </c>
      <c r="I180" s="101" t="str">
        <f>IF(tblLoan34[[#This Row],[PMT NO]]&lt;&gt;"",IF(tblLoan34[[#This Row],[SCHEDULED PAYMENT]]+tblLoan34[[#This Row],[EXTRA PAYMENT]]&lt;=tblLoan34[[#This Row],[BEGINNING BALANCE]],tblLoan34[[#This Row],[BEGINNING BALANCE]]-tblLoan34[[#This Row],[PRINCIPAL]],0),"")</f>
        <v/>
      </c>
      <c r="J180" s="101" t="str">
        <f>IF(tblLoan34[[#This Row],[PMT NO]]&lt;&gt;"",SUM(INDEX(tblLoan34[INTEREST],1,1):tblLoan34[[#This Row],[INTEREST]]),"")</f>
        <v/>
      </c>
    </row>
    <row r="181" spans="1:10" x14ac:dyDescent="0.2">
      <c r="A181" s="97" t="str">
        <f>IF(LoanIsGood,IF(ROW()-ROW(tblLoan34[[#Headers],[PMT NO]])&gt;ScheduledNumberOfPayments,"",ROW()-ROW(tblLoan34[[#Headers],[PMT NO]])),"")</f>
        <v/>
      </c>
      <c r="B181" s="98" t="str">
        <f>IF(tblLoan34[[#This Row],[PMT NO]]&lt;&gt;"",EOMONTH(LoanStartDate,ROW(tblLoan34[[#This Row],[PMT NO]])-ROW(tblLoan34[[#Headers],[PMT NO]])-2)+DAY(LoanStartDate),"")</f>
        <v/>
      </c>
      <c r="C181" s="101" t="str">
        <f>IF(tblLoan34[[#This Row],[PMT NO]]&lt;&gt;"",IF(ROW()-ROW(tblLoan34[[#Headers],[BEGINNING BALANCE]])=1,LoanAmount,INDEX(tblLoan34[ENDING BALANCE],ROW()-ROW(tblLoan34[[#Headers],[BEGINNING BALANCE]])-1)),"")</f>
        <v/>
      </c>
      <c r="D181" s="101" t="str">
        <f>IF(tblLoan34[[#This Row],[PMT NO]]&lt;&gt;"",ScheduledPayment,"")</f>
        <v/>
      </c>
      <c r="E18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81" s="101" t="str">
        <f>IF(tblLoan34[[#This Row],[PMT NO]]&lt;&gt;"",IF(tblLoan34[[#This Row],[SCHEDULED PAYMENT]]+tblLoan34[[#This Row],[EXTRA PAYMENT]]&lt;=tblLoan34[[#This Row],[BEGINNING BALANCE]],tblLoan34[[#This Row],[SCHEDULED PAYMENT]]+tblLoan34[[#This Row],[EXTRA PAYMENT]],tblLoan34[[#This Row],[BEGINNING BALANCE]]),"")</f>
        <v/>
      </c>
      <c r="G181" s="101" t="str">
        <f>IF(tblLoan34[[#This Row],[PMT NO]]&lt;&gt;"",tblLoan34[[#This Row],[TOTAL PAYMENT]]-tblLoan34[[#This Row],[INTEREST]],"")</f>
        <v/>
      </c>
      <c r="H181" s="101" t="str">
        <f>IF(tblLoan34[[#This Row],[PMT NO]]&lt;&gt;"",tblLoan34[[#This Row],[BEGINNING BALANCE]]*(InterestRate/PaymentsPerYear),"")</f>
        <v/>
      </c>
      <c r="I181" s="101" t="str">
        <f>IF(tblLoan34[[#This Row],[PMT NO]]&lt;&gt;"",IF(tblLoan34[[#This Row],[SCHEDULED PAYMENT]]+tblLoan34[[#This Row],[EXTRA PAYMENT]]&lt;=tblLoan34[[#This Row],[BEGINNING BALANCE]],tblLoan34[[#This Row],[BEGINNING BALANCE]]-tblLoan34[[#This Row],[PRINCIPAL]],0),"")</f>
        <v/>
      </c>
      <c r="J181" s="101" t="str">
        <f>IF(tblLoan34[[#This Row],[PMT NO]]&lt;&gt;"",SUM(INDEX(tblLoan34[INTEREST],1,1):tblLoan34[[#This Row],[INTEREST]]),"")</f>
        <v/>
      </c>
    </row>
    <row r="182" spans="1:10" x14ac:dyDescent="0.2">
      <c r="A182" s="97" t="str">
        <f>IF(LoanIsGood,IF(ROW()-ROW(tblLoan34[[#Headers],[PMT NO]])&gt;ScheduledNumberOfPayments,"",ROW()-ROW(tblLoan34[[#Headers],[PMT NO]])),"")</f>
        <v/>
      </c>
      <c r="B182" s="98" t="str">
        <f>IF(tblLoan34[[#This Row],[PMT NO]]&lt;&gt;"",EOMONTH(LoanStartDate,ROW(tblLoan34[[#This Row],[PMT NO]])-ROW(tblLoan34[[#Headers],[PMT NO]])-2)+DAY(LoanStartDate),"")</f>
        <v/>
      </c>
      <c r="C182" s="101" t="str">
        <f>IF(tblLoan34[[#This Row],[PMT NO]]&lt;&gt;"",IF(ROW()-ROW(tblLoan34[[#Headers],[BEGINNING BALANCE]])=1,LoanAmount,INDEX(tblLoan34[ENDING BALANCE],ROW()-ROW(tblLoan34[[#Headers],[BEGINNING BALANCE]])-1)),"")</f>
        <v/>
      </c>
      <c r="D182" s="101" t="str">
        <f>IF(tblLoan34[[#This Row],[PMT NO]]&lt;&gt;"",ScheduledPayment,"")</f>
        <v/>
      </c>
      <c r="E18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82" s="101" t="str">
        <f>IF(tblLoan34[[#This Row],[PMT NO]]&lt;&gt;"",IF(tblLoan34[[#This Row],[SCHEDULED PAYMENT]]+tblLoan34[[#This Row],[EXTRA PAYMENT]]&lt;=tblLoan34[[#This Row],[BEGINNING BALANCE]],tblLoan34[[#This Row],[SCHEDULED PAYMENT]]+tblLoan34[[#This Row],[EXTRA PAYMENT]],tblLoan34[[#This Row],[BEGINNING BALANCE]]),"")</f>
        <v/>
      </c>
      <c r="G182" s="101" t="str">
        <f>IF(tblLoan34[[#This Row],[PMT NO]]&lt;&gt;"",tblLoan34[[#This Row],[TOTAL PAYMENT]]-tblLoan34[[#This Row],[INTEREST]],"")</f>
        <v/>
      </c>
      <c r="H182" s="101" t="str">
        <f>IF(tblLoan34[[#This Row],[PMT NO]]&lt;&gt;"",tblLoan34[[#This Row],[BEGINNING BALANCE]]*(InterestRate/PaymentsPerYear),"")</f>
        <v/>
      </c>
      <c r="I182" s="101" t="str">
        <f>IF(tblLoan34[[#This Row],[PMT NO]]&lt;&gt;"",IF(tblLoan34[[#This Row],[SCHEDULED PAYMENT]]+tblLoan34[[#This Row],[EXTRA PAYMENT]]&lt;=tblLoan34[[#This Row],[BEGINNING BALANCE]],tblLoan34[[#This Row],[BEGINNING BALANCE]]-tblLoan34[[#This Row],[PRINCIPAL]],0),"")</f>
        <v/>
      </c>
      <c r="J182" s="101" t="str">
        <f>IF(tblLoan34[[#This Row],[PMT NO]]&lt;&gt;"",SUM(INDEX(tblLoan34[INTEREST],1,1):tblLoan34[[#This Row],[INTEREST]]),"")</f>
        <v/>
      </c>
    </row>
    <row r="183" spans="1:10" x14ac:dyDescent="0.2">
      <c r="A183" s="97" t="str">
        <f>IF(LoanIsGood,IF(ROW()-ROW(tblLoan34[[#Headers],[PMT NO]])&gt;ScheduledNumberOfPayments,"",ROW()-ROW(tblLoan34[[#Headers],[PMT NO]])),"")</f>
        <v/>
      </c>
      <c r="B183" s="98" t="str">
        <f>IF(tblLoan34[[#This Row],[PMT NO]]&lt;&gt;"",EOMONTH(LoanStartDate,ROW(tblLoan34[[#This Row],[PMT NO]])-ROW(tblLoan34[[#Headers],[PMT NO]])-2)+DAY(LoanStartDate),"")</f>
        <v/>
      </c>
      <c r="C183" s="101" t="str">
        <f>IF(tblLoan34[[#This Row],[PMT NO]]&lt;&gt;"",IF(ROW()-ROW(tblLoan34[[#Headers],[BEGINNING BALANCE]])=1,LoanAmount,INDEX(tblLoan34[ENDING BALANCE],ROW()-ROW(tblLoan34[[#Headers],[BEGINNING BALANCE]])-1)),"")</f>
        <v/>
      </c>
      <c r="D183" s="101" t="str">
        <f>IF(tblLoan34[[#This Row],[PMT NO]]&lt;&gt;"",ScheduledPayment,"")</f>
        <v/>
      </c>
      <c r="E18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83" s="101" t="str">
        <f>IF(tblLoan34[[#This Row],[PMT NO]]&lt;&gt;"",IF(tblLoan34[[#This Row],[SCHEDULED PAYMENT]]+tblLoan34[[#This Row],[EXTRA PAYMENT]]&lt;=tblLoan34[[#This Row],[BEGINNING BALANCE]],tblLoan34[[#This Row],[SCHEDULED PAYMENT]]+tblLoan34[[#This Row],[EXTRA PAYMENT]],tblLoan34[[#This Row],[BEGINNING BALANCE]]),"")</f>
        <v/>
      </c>
      <c r="G183" s="101" t="str">
        <f>IF(tblLoan34[[#This Row],[PMT NO]]&lt;&gt;"",tblLoan34[[#This Row],[TOTAL PAYMENT]]-tblLoan34[[#This Row],[INTEREST]],"")</f>
        <v/>
      </c>
      <c r="H183" s="101" t="str">
        <f>IF(tblLoan34[[#This Row],[PMT NO]]&lt;&gt;"",tblLoan34[[#This Row],[BEGINNING BALANCE]]*(InterestRate/PaymentsPerYear),"")</f>
        <v/>
      </c>
      <c r="I183" s="101" t="str">
        <f>IF(tblLoan34[[#This Row],[PMT NO]]&lt;&gt;"",IF(tblLoan34[[#This Row],[SCHEDULED PAYMENT]]+tblLoan34[[#This Row],[EXTRA PAYMENT]]&lt;=tblLoan34[[#This Row],[BEGINNING BALANCE]],tblLoan34[[#This Row],[BEGINNING BALANCE]]-tblLoan34[[#This Row],[PRINCIPAL]],0),"")</f>
        <v/>
      </c>
      <c r="J183" s="101" t="str">
        <f>IF(tblLoan34[[#This Row],[PMT NO]]&lt;&gt;"",SUM(INDEX(tblLoan34[INTEREST],1,1):tblLoan34[[#This Row],[INTEREST]]),"")</f>
        <v/>
      </c>
    </row>
    <row r="184" spans="1:10" x14ac:dyDescent="0.2">
      <c r="A184" s="97" t="str">
        <f>IF(LoanIsGood,IF(ROW()-ROW(tblLoan34[[#Headers],[PMT NO]])&gt;ScheduledNumberOfPayments,"",ROW()-ROW(tblLoan34[[#Headers],[PMT NO]])),"")</f>
        <v/>
      </c>
      <c r="B184" s="98" t="str">
        <f>IF(tblLoan34[[#This Row],[PMT NO]]&lt;&gt;"",EOMONTH(LoanStartDate,ROW(tblLoan34[[#This Row],[PMT NO]])-ROW(tblLoan34[[#Headers],[PMT NO]])-2)+DAY(LoanStartDate),"")</f>
        <v/>
      </c>
      <c r="C184" s="101" t="str">
        <f>IF(tblLoan34[[#This Row],[PMT NO]]&lt;&gt;"",IF(ROW()-ROW(tblLoan34[[#Headers],[BEGINNING BALANCE]])=1,LoanAmount,INDEX(tblLoan34[ENDING BALANCE],ROW()-ROW(tblLoan34[[#Headers],[BEGINNING BALANCE]])-1)),"")</f>
        <v/>
      </c>
      <c r="D184" s="101" t="str">
        <f>IF(tblLoan34[[#This Row],[PMT NO]]&lt;&gt;"",ScheduledPayment,"")</f>
        <v/>
      </c>
      <c r="E18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84" s="101" t="str">
        <f>IF(tblLoan34[[#This Row],[PMT NO]]&lt;&gt;"",IF(tblLoan34[[#This Row],[SCHEDULED PAYMENT]]+tblLoan34[[#This Row],[EXTRA PAYMENT]]&lt;=tblLoan34[[#This Row],[BEGINNING BALANCE]],tblLoan34[[#This Row],[SCHEDULED PAYMENT]]+tblLoan34[[#This Row],[EXTRA PAYMENT]],tblLoan34[[#This Row],[BEGINNING BALANCE]]),"")</f>
        <v/>
      </c>
      <c r="G184" s="101" t="str">
        <f>IF(tblLoan34[[#This Row],[PMT NO]]&lt;&gt;"",tblLoan34[[#This Row],[TOTAL PAYMENT]]-tblLoan34[[#This Row],[INTEREST]],"")</f>
        <v/>
      </c>
      <c r="H184" s="101" t="str">
        <f>IF(tblLoan34[[#This Row],[PMT NO]]&lt;&gt;"",tblLoan34[[#This Row],[BEGINNING BALANCE]]*(InterestRate/PaymentsPerYear),"")</f>
        <v/>
      </c>
      <c r="I184" s="101" t="str">
        <f>IF(tblLoan34[[#This Row],[PMT NO]]&lt;&gt;"",IF(tblLoan34[[#This Row],[SCHEDULED PAYMENT]]+tblLoan34[[#This Row],[EXTRA PAYMENT]]&lt;=tblLoan34[[#This Row],[BEGINNING BALANCE]],tblLoan34[[#This Row],[BEGINNING BALANCE]]-tblLoan34[[#This Row],[PRINCIPAL]],0),"")</f>
        <v/>
      </c>
      <c r="J184" s="101" t="str">
        <f>IF(tblLoan34[[#This Row],[PMT NO]]&lt;&gt;"",SUM(INDEX(tblLoan34[INTEREST],1,1):tblLoan34[[#This Row],[INTEREST]]),"")</f>
        <v/>
      </c>
    </row>
    <row r="185" spans="1:10" x14ac:dyDescent="0.2">
      <c r="A185" s="97" t="str">
        <f>IF(LoanIsGood,IF(ROW()-ROW(tblLoan34[[#Headers],[PMT NO]])&gt;ScheduledNumberOfPayments,"",ROW()-ROW(tblLoan34[[#Headers],[PMT NO]])),"")</f>
        <v/>
      </c>
      <c r="B185" s="98" t="str">
        <f>IF(tblLoan34[[#This Row],[PMT NO]]&lt;&gt;"",EOMONTH(LoanStartDate,ROW(tblLoan34[[#This Row],[PMT NO]])-ROW(tblLoan34[[#Headers],[PMT NO]])-2)+DAY(LoanStartDate),"")</f>
        <v/>
      </c>
      <c r="C185" s="101" t="str">
        <f>IF(tblLoan34[[#This Row],[PMT NO]]&lt;&gt;"",IF(ROW()-ROW(tblLoan34[[#Headers],[BEGINNING BALANCE]])=1,LoanAmount,INDEX(tblLoan34[ENDING BALANCE],ROW()-ROW(tblLoan34[[#Headers],[BEGINNING BALANCE]])-1)),"")</f>
        <v/>
      </c>
      <c r="D185" s="101" t="str">
        <f>IF(tblLoan34[[#This Row],[PMT NO]]&lt;&gt;"",ScheduledPayment,"")</f>
        <v/>
      </c>
      <c r="E18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85" s="101" t="str">
        <f>IF(tblLoan34[[#This Row],[PMT NO]]&lt;&gt;"",IF(tblLoan34[[#This Row],[SCHEDULED PAYMENT]]+tblLoan34[[#This Row],[EXTRA PAYMENT]]&lt;=tblLoan34[[#This Row],[BEGINNING BALANCE]],tblLoan34[[#This Row],[SCHEDULED PAYMENT]]+tblLoan34[[#This Row],[EXTRA PAYMENT]],tblLoan34[[#This Row],[BEGINNING BALANCE]]),"")</f>
        <v/>
      </c>
      <c r="G185" s="101" t="str">
        <f>IF(tblLoan34[[#This Row],[PMT NO]]&lt;&gt;"",tblLoan34[[#This Row],[TOTAL PAYMENT]]-tblLoan34[[#This Row],[INTEREST]],"")</f>
        <v/>
      </c>
      <c r="H185" s="101" t="str">
        <f>IF(tblLoan34[[#This Row],[PMT NO]]&lt;&gt;"",tblLoan34[[#This Row],[BEGINNING BALANCE]]*(InterestRate/PaymentsPerYear),"")</f>
        <v/>
      </c>
      <c r="I185" s="101" t="str">
        <f>IF(tblLoan34[[#This Row],[PMT NO]]&lt;&gt;"",IF(tblLoan34[[#This Row],[SCHEDULED PAYMENT]]+tblLoan34[[#This Row],[EXTRA PAYMENT]]&lt;=tblLoan34[[#This Row],[BEGINNING BALANCE]],tblLoan34[[#This Row],[BEGINNING BALANCE]]-tblLoan34[[#This Row],[PRINCIPAL]],0),"")</f>
        <v/>
      </c>
      <c r="J185" s="101" t="str">
        <f>IF(tblLoan34[[#This Row],[PMT NO]]&lt;&gt;"",SUM(INDEX(tblLoan34[INTEREST],1,1):tblLoan34[[#This Row],[INTEREST]]),"")</f>
        <v/>
      </c>
    </row>
    <row r="186" spans="1:10" x14ac:dyDescent="0.2">
      <c r="A186" s="97" t="str">
        <f>IF(LoanIsGood,IF(ROW()-ROW(tblLoan34[[#Headers],[PMT NO]])&gt;ScheduledNumberOfPayments,"",ROW()-ROW(tblLoan34[[#Headers],[PMT NO]])),"")</f>
        <v/>
      </c>
      <c r="B186" s="98" t="str">
        <f>IF(tblLoan34[[#This Row],[PMT NO]]&lt;&gt;"",EOMONTH(LoanStartDate,ROW(tblLoan34[[#This Row],[PMT NO]])-ROW(tblLoan34[[#Headers],[PMT NO]])-2)+DAY(LoanStartDate),"")</f>
        <v/>
      </c>
      <c r="C186" s="101" t="str">
        <f>IF(tblLoan34[[#This Row],[PMT NO]]&lt;&gt;"",IF(ROW()-ROW(tblLoan34[[#Headers],[BEGINNING BALANCE]])=1,LoanAmount,INDEX(tblLoan34[ENDING BALANCE],ROW()-ROW(tblLoan34[[#Headers],[BEGINNING BALANCE]])-1)),"")</f>
        <v/>
      </c>
      <c r="D186" s="101" t="str">
        <f>IF(tblLoan34[[#This Row],[PMT NO]]&lt;&gt;"",ScheduledPayment,"")</f>
        <v/>
      </c>
      <c r="E18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86" s="101" t="str">
        <f>IF(tblLoan34[[#This Row],[PMT NO]]&lt;&gt;"",IF(tblLoan34[[#This Row],[SCHEDULED PAYMENT]]+tblLoan34[[#This Row],[EXTRA PAYMENT]]&lt;=tblLoan34[[#This Row],[BEGINNING BALANCE]],tblLoan34[[#This Row],[SCHEDULED PAYMENT]]+tblLoan34[[#This Row],[EXTRA PAYMENT]],tblLoan34[[#This Row],[BEGINNING BALANCE]]),"")</f>
        <v/>
      </c>
      <c r="G186" s="101" t="str">
        <f>IF(tblLoan34[[#This Row],[PMT NO]]&lt;&gt;"",tblLoan34[[#This Row],[TOTAL PAYMENT]]-tblLoan34[[#This Row],[INTEREST]],"")</f>
        <v/>
      </c>
      <c r="H186" s="101" t="str">
        <f>IF(tblLoan34[[#This Row],[PMT NO]]&lt;&gt;"",tblLoan34[[#This Row],[BEGINNING BALANCE]]*(InterestRate/PaymentsPerYear),"")</f>
        <v/>
      </c>
      <c r="I186" s="101" t="str">
        <f>IF(tblLoan34[[#This Row],[PMT NO]]&lt;&gt;"",IF(tblLoan34[[#This Row],[SCHEDULED PAYMENT]]+tblLoan34[[#This Row],[EXTRA PAYMENT]]&lt;=tblLoan34[[#This Row],[BEGINNING BALANCE]],tblLoan34[[#This Row],[BEGINNING BALANCE]]-tblLoan34[[#This Row],[PRINCIPAL]],0),"")</f>
        <v/>
      </c>
      <c r="J186" s="101" t="str">
        <f>IF(tblLoan34[[#This Row],[PMT NO]]&lt;&gt;"",SUM(INDEX(tblLoan34[INTEREST],1,1):tblLoan34[[#This Row],[INTEREST]]),"")</f>
        <v/>
      </c>
    </row>
    <row r="187" spans="1:10" x14ac:dyDescent="0.2">
      <c r="A187" s="97" t="str">
        <f>IF(LoanIsGood,IF(ROW()-ROW(tblLoan34[[#Headers],[PMT NO]])&gt;ScheduledNumberOfPayments,"",ROW()-ROW(tblLoan34[[#Headers],[PMT NO]])),"")</f>
        <v/>
      </c>
      <c r="B187" s="98" t="str">
        <f>IF(tblLoan34[[#This Row],[PMT NO]]&lt;&gt;"",EOMONTH(LoanStartDate,ROW(tblLoan34[[#This Row],[PMT NO]])-ROW(tblLoan34[[#Headers],[PMT NO]])-2)+DAY(LoanStartDate),"")</f>
        <v/>
      </c>
      <c r="C187" s="101" t="str">
        <f>IF(tblLoan34[[#This Row],[PMT NO]]&lt;&gt;"",IF(ROW()-ROW(tblLoan34[[#Headers],[BEGINNING BALANCE]])=1,LoanAmount,INDEX(tblLoan34[ENDING BALANCE],ROW()-ROW(tblLoan34[[#Headers],[BEGINNING BALANCE]])-1)),"")</f>
        <v/>
      </c>
      <c r="D187" s="101" t="str">
        <f>IF(tblLoan34[[#This Row],[PMT NO]]&lt;&gt;"",ScheduledPayment,"")</f>
        <v/>
      </c>
      <c r="E18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87" s="101" t="str">
        <f>IF(tblLoan34[[#This Row],[PMT NO]]&lt;&gt;"",IF(tblLoan34[[#This Row],[SCHEDULED PAYMENT]]+tblLoan34[[#This Row],[EXTRA PAYMENT]]&lt;=tblLoan34[[#This Row],[BEGINNING BALANCE]],tblLoan34[[#This Row],[SCHEDULED PAYMENT]]+tblLoan34[[#This Row],[EXTRA PAYMENT]],tblLoan34[[#This Row],[BEGINNING BALANCE]]),"")</f>
        <v/>
      </c>
      <c r="G187" s="101" t="str">
        <f>IF(tblLoan34[[#This Row],[PMT NO]]&lt;&gt;"",tblLoan34[[#This Row],[TOTAL PAYMENT]]-tblLoan34[[#This Row],[INTEREST]],"")</f>
        <v/>
      </c>
      <c r="H187" s="101" t="str">
        <f>IF(tblLoan34[[#This Row],[PMT NO]]&lt;&gt;"",tblLoan34[[#This Row],[BEGINNING BALANCE]]*(InterestRate/PaymentsPerYear),"")</f>
        <v/>
      </c>
      <c r="I187" s="101" t="str">
        <f>IF(tblLoan34[[#This Row],[PMT NO]]&lt;&gt;"",IF(tblLoan34[[#This Row],[SCHEDULED PAYMENT]]+tblLoan34[[#This Row],[EXTRA PAYMENT]]&lt;=tblLoan34[[#This Row],[BEGINNING BALANCE]],tblLoan34[[#This Row],[BEGINNING BALANCE]]-tblLoan34[[#This Row],[PRINCIPAL]],0),"")</f>
        <v/>
      </c>
      <c r="J187" s="101" t="str">
        <f>IF(tblLoan34[[#This Row],[PMT NO]]&lt;&gt;"",SUM(INDEX(tblLoan34[INTEREST],1,1):tblLoan34[[#This Row],[INTEREST]]),"")</f>
        <v/>
      </c>
    </row>
    <row r="188" spans="1:10" x14ac:dyDescent="0.2">
      <c r="A188" s="97" t="str">
        <f>IF(LoanIsGood,IF(ROW()-ROW(tblLoan34[[#Headers],[PMT NO]])&gt;ScheduledNumberOfPayments,"",ROW()-ROW(tblLoan34[[#Headers],[PMT NO]])),"")</f>
        <v/>
      </c>
      <c r="B188" s="98" t="str">
        <f>IF(tblLoan34[[#This Row],[PMT NO]]&lt;&gt;"",EOMONTH(LoanStartDate,ROW(tblLoan34[[#This Row],[PMT NO]])-ROW(tblLoan34[[#Headers],[PMT NO]])-2)+DAY(LoanStartDate),"")</f>
        <v/>
      </c>
      <c r="C188" s="101" t="str">
        <f>IF(tblLoan34[[#This Row],[PMT NO]]&lt;&gt;"",IF(ROW()-ROW(tblLoan34[[#Headers],[BEGINNING BALANCE]])=1,LoanAmount,INDEX(tblLoan34[ENDING BALANCE],ROW()-ROW(tblLoan34[[#Headers],[BEGINNING BALANCE]])-1)),"")</f>
        <v/>
      </c>
      <c r="D188" s="101" t="str">
        <f>IF(tblLoan34[[#This Row],[PMT NO]]&lt;&gt;"",ScheduledPayment,"")</f>
        <v/>
      </c>
      <c r="E18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88" s="101" t="str">
        <f>IF(tblLoan34[[#This Row],[PMT NO]]&lt;&gt;"",IF(tblLoan34[[#This Row],[SCHEDULED PAYMENT]]+tblLoan34[[#This Row],[EXTRA PAYMENT]]&lt;=tblLoan34[[#This Row],[BEGINNING BALANCE]],tblLoan34[[#This Row],[SCHEDULED PAYMENT]]+tblLoan34[[#This Row],[EXTRA PAYMENT]],tblLoan34[[#This Row],[BEGINNING BALANCE]]),"")</f>
        <v/>
      </c>
      <c r="G188" s="101" t="str">
        <f>IF(tblLoan34[[#This Row],[PMT NO]]&lt;&gt;"",tblLoan34[[#This Row],[TOTAL PAYMENT]]-tblLoan34[[#This Row],[INTEREST]],"")</f>
        <v/>
      </c>
      <c r="H188" s="101" t="str">
        <f>IF(tblLoan34[[#This Row],[PMT NO]]&lt;&gt;"",tblLoan34[[#This Row],[BEGINNING BALANCE]]*(InterestRate/PaymentsPerYear),"")</f>
        <v/>
      </c>
      <c r="I188" s="101" t="str">
        <f>IF(tblLoan34[[#This Row],[PMT NO]]&lt;&gt;"",IF(tblLoan34[[#This Row],[SCHEDULED PAYMENT]]+tblLoan34[[#This Row],[EXTRA PAYMENT]]&lt;=tblLoan34[[#This Row],[BEGINNING BALANCE]],tblLoan34[[#This Row],[BEGINNING BALANCE]]-tblLoan34[[#This Row],[PRINCIPAL]],0),"")</f>
        <v/>
      </c>
      <c r="J188" s="101" t="str">
        <f>IF(tblLoan34[[#This Row],[PMT NO]]&lt;&gt;"",SUM(INDEX(tblLoan34[INTEREST],1,1):tblLoan34[[#This Row],[INTEREST]]),"")</f>
        <v/>
      </c>
    </row>
    <row r="189" spans="1:10" x14ac:dyDescent="0.2">
      <c r="A189" s="97" t="str">
        <f>IF(LoanIsGood,IF(ROW()-ROW(tblLoan34[[#Headers],[PMT NO]])&gt;ScheduledNumberOfPayments,"",ROW()-ROW(tblLoan34[[#Headers],[PMT NO]])),"")</f>
        <v/>
      </c>
      <c r="B189" s="98" t="str">
        <f>IF(tblLoan34[[#This Row],[PMT NO]]&lt;&gt;"",EOMONTH(LoanStartDate,ROW(tblLoan34[[#This Row],[PMT NO]])-ROW(tblLoan34[[#Headers],[PMT NO]])-2)+DAY(LoanStartDate),"")</f>
        <v/>
      </c>
      <c r="C189" s="101" t="str">
        <f>IF(tblLoan34[[#This Row],[PMT NO]]&lt;&gt;"",IF(ROW()-ROW(tblLoan34[[#Headers],[BEGINNING BALANCE]])=1,LoanAmount,INDEX(tblLoan34[ENDING BALANCE],ROW()-ROW(tblLoan34[[#Headers],[BEGINNING BALANCE]])-1)),"")</f>
        <v/>
      </c>
      <c r="D189" s="101" t="str">
        <f>IF(tblLoan34[[#This Row],[PMT NO]]&lt;&gt;"",ScheduledPayment,"")</f>
        <v/>
      </c>
      <c r="E18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89" s="101" t="str">
        <f>IF(tblLoan34[[#This Row],[PMT NO]]&lt;&gt;"",IF(tblLoan34[[#This Row],[SCHEDULED PAYMENT]]+tblLoan34[[#This Row],[EXTRA PAYMENT]]&lt;=tblLoan34[[#This Row],[BEGINNING BALANCE]],tblLoan34[[#This Row],[SCHEDULED PAYMENT]]+tblLoan34[[#This Row],[EXTRA PAYMENT]],tblLoan34[[#This Row],[BEGINNING BALANCE]]),"")</f>
        <v/>
      </c>
      <c r="G189" s="101" t="str">
        <f>IF(tblLoan34[[#This Row],[PMT NO]]&lt;&gt;"",tblLoan34[[#This Row],[TOTAL PAYMENT]]-tblLoan34[[#This Row],[INTEREST]],"")</f>
        <v/>
      </c>
      <c r="H189" s="101" t="str">
        <f>IF(tblLoan34[[#This Row],[PMT NO]]&lt;&gt;"",tblLoan34[[#This Row],[BEGINNING BALANCE]]*(InterestRate/PaymentsPerYear),"")</f>
        <v/>
      </c>
      <c r="I189" s="101" t="str">
        <f>IF(tblLoan34[[#This Row],[PMT NO]]&lt;&gt;"",IF(tblLoan34[[#This Row],[SCHEDULED PAYMENT]]+tblLoan34[[#This Row],[EXTRA PAYMENT]]&lt;=tblLoan34[[#This Row],[BEGINNING BALANCE]],tblLoan34[[#This Row],[BEGINNING BALANCE]]-tblLoan34[[#This Row],[PRINCIPAL]],0),"")</f>
        <v/>
      </c>
      <c r="J189" s="101" t="str">
        <f>IF(tblLoan34[[#This Row],[PMT NO]]&lt;&gt;"",SUM(INDEX(tblLoan34[INTEREST],1,1):tblLoan34[[#This Row],[INTEREST]]),"")</f>
        <v/>
      </c>
    </row>
    <row r="190" spans="1:10" x14ac:dyDescent="0.2">
      <c r="A190" s="97" t="str">
        <f>IF(LoanIsGood,IF(ROW()-ROW(tblLoan34[[#Headers],[PMT NO]])&gt;ScheduledNumberOfPayments,"",ROW()-ROW(tblLoan34[[#Headers],[PMT NO]])),"")</f>
        <v/>
      </c>
      <c r="B190" s="98" t="str">
        <f>IF(tblLoan34[[#This Row],[PMT NO]]&lt;&gt;"",EOMONTH(LoanStartDate,ROW(tblLoan34[[#This Row],[PMT NO]])-ROW(tblLoan34[[#Headers],[PMT NO]])-2)+DAY(LoanStartDate),"")</f>
        <v/>
      </c>
      <c r="C190" s="101" t="str">
        <f>IF(tblLoan34[[#This Row],[PMT NO]]&lt;&gt;"",IF(ROW()-ROW(tblLoan34[[#Headers],[BEGINNING BALANCE]])=1,LoanAmount,INDEX(tblLoan34[ENDING BALANCE],ROW()-ROW(tblLoan34[[#Headers],[BEGINNING BALANCE]])-1)),"")</f>
        <v/>
      </c>
      <c r="D190" s="101" t="str">
        <f>IF(tblLoan34[[#This Row],[PMT NO]]&lt;&gt;"",ScheduledPayment,"")</f>
        <v/>
      </c>
      <c r="E19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90" s="101" t="str">
        <f>IF(tblLoan34[[#This Row],[PMT NO]]&lt;&gt;"",IF(tblLoan34[[#This Row],[SCHEDULED PAYMENT]]+tblLoan34[[#This Row],[EXTRA PAYMENT]]&lt;=tblLoan34[[#This Row],[BEGINNING BALANCE]],tblLoan34[[#This Row],[SCHEDULED PAYMENT]]+tblLoan34[[#This Row],[EXTRA PAYMENT]],tblLoan34[[#This Row],[BEGINNING BALANCE]]),"")</f>
        <v/>
      </c>
      <c r="G190" s="101" t="str">
        <f>IF(tblLoan34[[#This Row],[PMT NO]]&lt;&gt;"",tblLoan34[[#This Row],[TOTAL PAYMENT]]-tblLoan34[[#This Row],[INTEREST]],"")</f>
        <v/>
      </c>
      <c r="H190" s="101" t="str">
        <f>IF(tblLoan34[[#This Row],[PMT NO]]&lt;&gt;"",tblLoan34[[#This Row],[BEGINNING BALANCE]]*(InterestRate/PaymentsPerYear),"")</f>
        <v/>
      </c>
      <c r="I190" s="101" t="str">
        <f>IF(tblLoan34[[#This Row],[PMT NO]]&lt;&gt;"",IF(tblLoan34[[#This Row],[SCHEDULED PAYMENT]]+tblLoan34[[#This Row],[EXTRA PAYMENT]]&lt;=tblLoan34[[#This Row],[BEGINNING BALANCE]],tblLoan34[[#This Row],[BEGINNING BALANCE]]-tblLoan34[[#This Row],[PRINCIPAL]],0),"")</f>
        <v/>
      </c>
      <c r="J190" s="101" t="str">
        <f>IF(tblLoan34[[#This Row],[PMT NO]]&lt;&gt;"",SUM(INDEX(tblLoan34[INTEREST],1,1):tblLoan34[[#This Row],[INTEREST]]),"")</f>
        <v/>
      </c>
    </row>
    <row r="191" spans="1:10" x14ac:dyDescent="0.2">
      <c r="A191" s="97" t="str">
        <f>IF(LoanIsGood,IF(ROW()-ROW(tblLoan34[[#Headers],[PMT NO]])&gt;ScheduledNumberOfPayments,"",ROW()-ROW(tblLoan34[[#Headers],[PMT NO]])),"")</f>
        <v/>
      </c>
      <c r="B191" s="98" t="str">
        <f>IF(tblLoan34[[#This Row],[PMT NO]]&lt;&gt;"",EOMONTH(LoanStartDate,ROW(tblLoan34[[#This Row],[PMT NO]])-ROW(tblLoan34[[#Headers],[PMT NO]])-2)+DAY(LoanStartDate),"")</f>
        <v/>
      </c>
      <c r="C191" s="101" t="str">
        <f>IF(tblLoan34[[#This Row],[PMT NO]]&lt;&gt;"",IF(ROW()-ROW(tblLoan34[[#Headers],[BEGINNING BALANCE]])=1,LoanAmount,INDEX(tblLoan34[ENDING BALANCE],ROW()-ROW(tblLoan34[[#Headers],[BEGINNING BALANCE]])-1)),"")</f>
        <v/>
      </c>
      <c r="D191" s="101" t="str">
        <f>IF(tblLoan34[[#This Row],[PMT NO]]&lt;&gt;"",ScheduledPayment,"")</f>
        <v/>
      </c>
      <c r="E19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91" s="101" t="str">
        <f>IF(tblLoan34[[#This Row],[PMT NO]]&lt;&gt;"",IF(tblLoan34[[#This Row],[SCHEDULED PAYMENT]]+tblLoan34[[#This Row],[EXTRA PAYMENT]]&lt;=tblLoan34[[#This Row],[BEGINNING BALANCE]],tblLoan34[[#This Row],[SCHEDULED PAYMENT]]+tblLoan34[[#This Row],[EXTRA PAYMENT]],tblLoan34[[#This Row],[BEGINNING BALANCE]]),"")</f>
        <v/>
      </c>
      <c r="G191" s="101" t="str">
        <f>IF(tblLoan34[[#This Row],[PMT NO]]&lt;&gt;"",tblLoan34[[#This Row],[TOTAL PAYMENT]]-tblLoan34[[#This Row],[INTEREST]],"")</f>
        <v/>
      </c>
      <c r="H191" s="101" t="str">
        <f>IF(tblLoan34[[#This Row],[PMT NO]]&lt;&gt;"",tblLoan34[[#This Row],[BEGINNING BALANCE]]*(InterestRate/PaymentsPerYear),"")</f>
        <v/>
      </c>
      <c r="I191" s="101" t="str">
        <f>IF(tblLoan34[[#This Row],[PMT NO]]&lt;&gt;"",IF(tblLoan34[[#This Row],[SCHEDULED PAYMENT]]+tblLoan34[[#This Row],[EXTRA PAYMENT]]&lt;=tblLoan34[[#This Row],[BEGINNING BALANCE]],tblLoan34[[#This Row],[BEGINNING BALANCE]]-tblLoan34[[#This Row],[PRINCIPAL]],0),"")</f>
        <v/>
      </c>
      <c r="J191" s="101" t="str">
        <f>IF(tblLoan34[[#This Row],[PMT NO]]&lt;&gt;"",SUM(INDEX(tblLoan34[INTEREST],1,1):tblLoan34[[#This Row],[INTEREST]]),"")</f>
        <v/>
      </c>
    </row>
    <row r="192" spans="1:10" x14ac:dyDescent="0.2">
      <c r="A192" s="97" t="str">
        <f>IF(LoanIsGood,IF(ROW()-ROW(tblLoan34[[#Headers],[PMT NO]])&gt;ScheduledNumberOfPayments,"",ROW()-ROW(tblLoan34[[#Headers],[PMT NO]])),"")</f>
        <v/>
      </c>
      <c r="B192" s="98" t="str">
        <f>IF(tblLoan34[[#This Row],[PMT NO]]&lt;&gt;"",EOMONTH(LoanStartDate,ROW(tblLoan34[[#This Row],[PMT NO]])-ROW(tblLoan34[[#Headers],[PMT NO]])-2)+DAY(LoanStartDate),"")</f>
        <v/>
      </c>
      <c r="C192" s="101" t="str">
        <f>IF(tblLoan34[[#This Row],[PMT NO]]&lt;&gt;"",IF(ROW()-ROW(tblLoan34[[#Headers],[BEGINNING BALANCE]])=1,LoanAmount,INDEX(tblLoan34[ENDING BALANCE],ROW()-ROW(tblLoan34[[#Headers],[BEGINNING BALANCE]])-1)),"")</f>
        <v/>
      </c>
      <c r="D192" s="101" t="str">
        <f>IF(tblLoan34[[#This Row],[PMT NO]]&lt;&gt;"",ScheduledPayment,"")</f>
        <v/>
      </c>
      <c r="E19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92" s="101" t="str">
        <f>IF(tblLoan34[[#This Row],[PMT NO]]&lt;&gt;"",IF(tblLoan34[[#This Row],[SCHEDULED PAYMENT]]+tblLoan34[[#This Row],[EXTRA PAYMENT]]&lt;=tblLoan34[[#This Row],[BEGINNING BALANCE]],tblLoan34[[#This Row],[SCHEDULED PAYMENT]]+tblLoan34[[#This Row],[EXTRA PAYMENT]],tblLoan34[[#This Row],[BEGINNING BALANCE]]),"")</f>
        <v/>
      </c>
      <c r="G192" s="101" t="str">
        <f>IF(tblLoan34[[#This Row],[PMT NO]]&lt;&gt;"",tblLoan34[[#This Row],[TOTAL PAYMENT]]-tblLoan34[[#This Row],[INTEREST]],"")</f>
        <v/>
      </c>
      <c r="H192" s="101" t="str">
        <f>IF(tblLoan34[[#This Row],[PMT NO]]&lt;&gt;"",tblLoan34[[#This Row],[BEGINNING BALANCE]]*(InterestRate/PaymentsPerYear),"")</f>
        <v/>
      </c>
      <c r="I192" s="101" t="str">
        <f>IF(tblLoan34[[#This Row],[PMT NO]]&lt;&gt;"",IF(tblLoan34[[#This Row],[SCHEDULED PAYMENT]]+tblLoan34[[#This Row],[EXTRA PAYMENT]]&lt;=tblLoan34[[#This Row],[BEGINNING BALANCE]],tblLoan34[[#This Row],[BEGINNING BALANCE]]-tblLoan34[[#This Row],[PRINCIPAL]],0),"")</f>
        <v/>
      </c>
      <c r="J192" s="101" t="str">
        <f>IF(tblLoan34[[#This Row],[PMT NO]]&lt;&gt;"",SUM(INDEX(tblLoan34[INTEREST],1,1):tblLoan34[[#This Row],[INTEREST]]),"")</f>
        <v/>
      </c>
    </row>
    <row r="193" spans="1:10" x14ac:dyDescent="0.2">
      <c r="A193" s="97" t="str">
        <f>IF(LoanIsGood,IF(ROW()-ROW(tblLoan34[[#Headers],[PMT NO]])&gt;ScheduledNumberOfPayments,"",ROW()-ROW(tblLoan34[[#Headers],[PMT NO]])),"")</f>
        <v/>
      </c>
      <c r="B193" s="98" t="str">
        <f>IF(tblLoan34[[#This Row],[PMT NO]]&lt;&gt;"",EOMONTH(LoanStartDate,ROW(tblLoan34[[#This Row],[PMT NO]])-ROW(tblLoan34[[#Headers],[PMT NO]])-2)+DAY(LoanStartDate),"")</f>
        <v/>
      </c>
      <c r="C193" s="101" t="str">
        <f>IF(tblLoan34[[#This Row],[PMT NO]]&lt;&gt;"",IF(ROW()-ROW(tblLoan34[[#Headers],[BEGINNING BALANCE]])=1,LoanAmount,INDEX(tblLoan34[ENDING BALANCE],ROW()-ROW(tblLoan34[[#Headers],[BEGINNING BALANCE]])-1)),"")</f>
        <v/>
      </c>
      <c r="D193" s="101" t="str">
        <f>IF(tblLoan34[[#This Row],[PMT NO]]&lt;&gt;"",ScheduledPayment,"")</f>
        <v/>
      </c>
      <c r="E19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93" s="101" t="str">
        <f>IF(tblLoan34[[#This Row],[PMT NO]]&lt;&gt;"",IF(tblLoan34[[#This Row],[SCHEDULED PAYMENT]]+tblLoan34[[#This Row],[EXTRA PAYMENT]]&lt;=tblLoan34[[#This Row],[BEGINNING BALANCE]],tblLoan34[[#This Row],[SCHEDULED PAYMENT]]+tblLoan34[[#This Row],[EXTRA PAYMENT]],tblLoan34[[#This Row],[BEGINNING BALANCE]]),"")</f>
        <v/>
      </c>
      <c r="G193" s="101" t="str">
        <f>IF(tblLoan34[[#This Row],[PMT NO]]&lt;&gt;"",tblLoan34[[#This Row],[TOTAL PAYMENT]]-tblLoan34[[#This Row],[INTEREST]],"")</f>
        <v/>
      </c>
      <c r="H193" s="101" t="str">
        <f>IF(tblLoan34[[#This Row],[PMT NO]]&lt;&gt;"",tblLoan34[[#This Row],[BEGINNING BALANCE]]*(InterestRate/PaymentsPerYear),"")</f>
        <v/>
      </c>
      <c r="I193" s="101" t="str">
        <f>IF(tblLoan34[[#This Row],[PMT NO]]&lt;&gt;"",IF(tblLoan34[[#This Row],[SCHEDULED PAYMENT]]+tblLoan34[[#This Row],[EXTRA PAYMENT]]&lt;=tblLoan34[[#This Row],[BEGINNING BALANCE]],tblLoan34[[#This Row],[BEGINNING BALANCE]]-tblLoan34[[#This Row],[PRINCIPAL]],0),"")</f>
        <v/>
      </c>
      <c r="J193" s="101" t="str">
        <f>IF(tblLoan34[[#This Row],[PMT NO]]&lt;&gt;"",SUM(INDEX(tblLoan34[INTEREST],1,1):tblLoan34[[#This Row],[INTEREST]]),"")</f>
        <v/>
      </c>
    </row>
    <row r="194" spans="1:10" x14ac:dyDescent="0.2">
      <c r="A194" s="97" t="str">
        <f>IF(LoanIsGood,IF(ROW()-ROW(tblLoan34[[#Headers],[PMT NO]])&gt;ScheduledNumberOfPayments,"",ROW()-ROW(tblLoan34[[#Headers],[PMT NO]])),"")</f>
        <v/>
      </c>
      <c r="B194" s="98" t="str">
        <f>IF(tblLoan34[[#This Row],[PMT NO]]&lt;&gt;"",EOMONTH(LoanStartDate,ROW(tblLoan34[[#This Row],[PMT NO]])-ROW(tblLoan34[[#Headers],[PMT NO]])-2)+DAY(LoanStartDate),"")</f>
        <v/>
      </c>
      <c r="C194" s="101" t="str">
        <f>IF(tblLoan34[[#This Row],[PMT NO]]&lt;&gt;"",IF(ROW()-ROW(tblLoan34[[#Headers],[BEGINNING BALANCE]])=1,LoanAmount,INDEX(tblLoan34[ENDING BALANCE],ROW()-ROW(tblLoan34[[#Headers],[BEGINNING BALANCE]])-1)),"")</f>
        <v/>
      </c>
      <c r="D194" s="101" t="str">
        <f>IF(tblLoan34[[#This Row],[PMT NO]]&lt;&gt;"",ScheduledPayment,"")</f>
        <v/>
      </c>
      <c r="E19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94" s="101" t="str">
        <f>IF(tblLoan34[[#This Row],[PMT NO]]&lt;&gt;"",IF(tblLoan34[[#This Row],[SCHEDULED PAYMENT]]+tblLoan34[[#This Row],[EXTRA PAYMENT]]&lt;=tblLoan34[[#This Row],[BEGINNING BALANCE]],tblLoan34[[#This Row],[SCHEDULED PAYMENT]]+tblLoan34[[#This Row],[EXTRA PAYMENT]],tblLoan34[[#This Row],[BEGINNING BALANCE]]),"")</f>
        <v/>
      </c>
      <c r="G194" s="101" t="str">
        <f>IF(tblLoan34[[#This Row],[PMT NO]]&lt;&gt;"",tblLoan34[[#This Row],[TOTAL PAYMENT]]-tblLoan34[[#This Row],[INTEREST]],"")</f>
        <v/>
      </c>
      <c r="H194" s="101" t="str">
        <f>IF(tblLoan34[[#This Row],[PMT NO]]&lt;&gt;"",tblLoan34[[#This Row],[BEGINNING BALANCE]]*(InterestRate/PaymentsPerYear),"")</f>
        <v/>
      </c>
      <c r="I194" s="101" t="str">
        <f>IF(tblLoan34[[#This Row],[PMT NO]]&lt;&gt;"",IF(tblLoan34[[#This Row],[SCHEDULED PAYMENT]]+tblLoan34[[#This Row],[EXTRA PAYMENT]]&lt;=tblLoan34[[#This Row],[BEGINNING BALANCE]],tblLoan34[[#This Row],[BEGINNING BALANCE]]-tblLoan34[[#This Row],[PRINCIPAL]],0),"")</f>
        <v/>
      </c>
      <c r="J194" s="101" t="str">
        <f>IF(tblLoan34[[#This Row],[PMT NO]]&lt;&gt;"",SUM(INDEX(tblLoan34[INTEREST],1,1):tblLoan34[[#This Row],[INTEREST]]),"")</f>
        <v/>
      </c>
    </row>
    <row r="195" spans="1:10" x14ac:dyDescent="0.2">
      <c r="A195" s="97" t="str">
        <f>IF(LoanIsGood,IF(ROW()-ROW(tblLoan34[[#Headers],[PMT NO]])&gt;ScheduledNumberOfPayments,"",ROW()-ROW(tblLoan34[[#Headers],[PMT NO]])),"")</f>
        <v/>
      </c>
      <c r="B195" s="98" t="str">
        <f>IF(tblLoan34[[#This Row],[PMT NO]]&lt;&gt;"",EOMONTH(LoanStartDate,ROW(tblLoan34[[#This Row],[PMT NO]])-ROW(tblLoan34[[#Headers],[PMT NO]])-2)+DAY(LoanStartDate),"")</f>
        <v/>
      </c>
      <c r="C195" s="101" t="str">
        <f>IF(tblLoan34[[#This Row],[PMT NO]]&lt;&gt;"",IF(ROW()-ROW(tblLoan34[[#Headers],[BEGINNING BALANCE]])=1,LoanAmount,INDEX(tblLoan34[ENDING BALANCE],ROW()-ROW(tblLoan34[[#Headers],[BEGINNING BALANCE]])-1)),"")</f>
        <v/>
      </c>
      <c r="D195" s="101" t="str">
        <f>IF(tblLoan34[[#This Row],[PMT NO]]&lt;&gt;"",ScheduledPayment,"")</f>
        <v/>
      </c>
      <c r="E19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95" s="101" t="str">
        <f>IF(tblLoan34[[#This Row],[PMT NO]]&lt;&gt;"",IF(tblLoan34[[#This Row],[SCHEDULED PAYMENT]]+tblLoan34[[#This Row],[EXTRA PAYMENT]]&lt;=tblLoan34[[#This Row],[BEGINNING BALANCE]],tblLoan34[[#This Row],[SCHEDULED PAYMENT]]+tblLoan34[[#This Row],[EXTRA PAYMENT]],tblLoan34[[#This Row],[BEGINNING BALANCE]]),"")</f>
        <v/>
      </c>
      <c r="G195" s="101" t="str">
        <f>IF(tblLoan34[[#This Row],[PMT NO]]&lt;&gt;"",tblLoan34[[#This Row],[TOTAL PAYMENT]]-tblLoan34[[#This Row],[INTEREST]],"")</f>
        <v/>
      </c>
      <c r="H195" s="101" t="str">
        <f>IF(tblLoan34[[#This Row],[PMT NO]]&lt;&gt;"",tblLoan34[[#This Row],[BEGINNING BALANCE]]*(InterestRate/PaymentsPerYear),"")</f>
        <v/>
      </c>
      <c r="I195" s="101" t="str">
        <f>IF(tblLoan34[[#This Row],[PMT NO]]&lt;&gt;"",IF(tblLoan34[[#This Row],[SCHEDULED PAYMENT]]+tblLoan34[[#This Row],[EXTRA PAYMENT]]&lt;=tblLoan34[[#This Row],[BEGINNING BALANCE]],tblLoan34[[#This Row],[BEGINNING BALANCE]]-tblLoan34[[#This Row],[PRINCIPAL]],0),"")</f>
        <v/>
      </c>
      <c r="J195" s="101" t="str">
        <f>IF(tblLoan34[[#This Row],[PMT NO]]&lt;&gt;"",SUM(INDEX(tblLoan34[INTEREST],1,1):tblLoan34[[#This Row],[INTEREST]]),"")</f>
        <v/>
      </c>
    </row>
    <row r="196" spans="1:10" x14ac:dyDescent="0.2">
      <c r="A196" s="97" t="str">
        <f>IF(LoanIsGood,IF(ROW()-ROW(tblLoan34[[#Headers],[PMT NO]])&gt;ScheduledNumberOfPayments,"",ROW()-ROW(tblLoan34[[#Headers],[PMT NO]])),"")</f>
        <v/>
      </c>
      <c r="B196" s="98" t="str">
        <f>IF(tblLoan34[[#This Row],[PMT NO]]&lt;&gt;"",EOMONTH(LoanStartDate,ROW(tblLoan34[[#This Row],[PMT NO]])-ROW(tblLoan34[[#Headers],[PMT NO]])-2)+DAY(LoanStartDate),"")</f>
        <v/>
      </c>
      <c r="C196" s="101" t="str">
        <f>IF(tblLoan34[[#This Row],[PMT NO]]&lt;&gt;"",IF(ROW()-ROW(tblLoan34[[#Headers],[BEGINNING BALANCE]])=1,LoanAmount,INDEX(tblLoan34[ENDING BALANCE],ROW()-ROW(tblLoan34[[#Headers],[BEGINNING BALANCE]])-1)),"")</f>
        <v/>
      </c>
      <c r="D196" s="101" t="str">
        <f>IF(tblLoan34[[#This Row],[PMT NO]]&lt;&gt;"",ScheduledPayment,"")</f>
        <v/>
      </c>
      <c r="E19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96" s="101" t="str">
        <f>IF(tblLoan34[[#This Row],[PMT NO]]&lt;&gt;"",IF(tblLoan34[[#This Row],[SCHEDULED PAYMENT]]+tblLoan34[[#This Row],[EXTRA PAYMENT]]&lt;=tblLoan34[[#This Row],[BEGINNING BALANCE]],tblLoan34[[#This Row],[SCHEDULED PAYMENT]]+tblLoan34[[#This Row],[EXTRA PAYMENT]],tblLoan34[[#This Row],[BEGINNING BALANCE]]),"")</f>
        <v/>
      </c>
      <c r="G196" s="101" t="str">
        <f>IF(tblLoan34[[#This Row],[PMT NO]]&lt;&gt;"",tblLoan34[[#This Row],[TOTAL PAYMENT]]-tblLoan34[[#This Row],[INTEREST]],"")</f>
        <v/>
      </c>
      <c r="H196" s="101" t="str">
        <f>IF(tblLoan34[[#This Row],[PMT NO]]&lt;&gt;"",tblLoan34[[#This Row],[BEGINNING BALANCE]]*(InterestRate/PaymentsPerYear),"")</f>
        <v/>
      </c>
      <c r="I196" s="101" t="str">
        <f>IF(tblLoan34[[#This Row],[PMT NO]]&lt;&gt;"",IF(tblLoan34[[#This Row],[SCHEDULED PAYMENT]]+tblLoan34[[#This Row],[EXTRA PAYMENT]]&lt;=tblLoan34[[#This Row],[BEGINNING BALANCE]],tblLoan34[[#This Row],[BEGINNING BALANCE]]-tblLoan34[[#This Row],[PRINCIPAL]],0),"")</f>
        <v/>
      </c>
      <c r="J196" s="101" t="str">
        <f>IF(tblLoan34[[#This Row],[PMT NO]]&lt;&gt;"",SUM(INDEX(tblLoan34[INTEREST],1,1):tblLoan34[[#This Row],[INTEREST]]),"")</f>
        <v/>
      </c>
    </row>
    <row r="197" spans="1:10" x14ac:dyDescent="0.2">
      <c r="A197" s="97" t="str">
        <f>IF(LoanIsGood,IF(ROW()-ROW(tblLoan34[[#Headers],[PMT NO]])&gt;ScheduledNumberOfPayments,"",ROW()-ROW(tblLoan34[[#Headers],[PMT NO]])),"")</f>
        <v/>
      </c>
      <c r="B197" s="98" t="str">
        <f>IF(tblLoan34[[#This Row],[PMT NO]]&lt;&gt;"",EOMONTH(LoanStartDate,ROW(tblLoan34[[#This Row],[PMT NO]])-ROW(tblLoan34[[#Headers],[PMT NO]])-2)+DAY(LoanStartDate),"")</f>
        <v/>
      </c>
      <c r="C197" s="101" t="str">
        <f>IF(tblLoan34[[#This Row],[PMT NO]]&lt;&gt;"",IF(ROW()-ROW(tblLoan34[[#Headers],[BEGINNING BALANCE]])=1,LoanAmount,INDEX(tblLoan34[ENDING BALANCE],ROW()-ROW(tblLoan34[[#Headers],[BEGINNING BALANCE]])-1)),"")</f>
        <v/>
      </c>
      <c r="D197" s="101" t="str">
        <f>IF(tblLoan34[[#This Row],[PMT NO]]&lt;&gt;"",ScheduledPayment,"")</f>
        <v/>
      </c>
      <c r="E19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97" s="101" t="str">
        <f>IF(tblLoan34[[#This Row],[PMT NO]]&lt;&gt;"",IF(tblLoan34[[#This Row],[SCHEDULED PAYMENT]]+tblLoan34[[#This Row],[EXTRA PAYMENT]]&lt;=tblLoan34[[#This Row],[BEGINNING BALANCE]],tblLoan34[[#This Row],[SCHEDULED PAYMENT]]+tblLoan34[[#This Row],[EXTRA PAYMENT]],tblLoan34[[#This Row],[BEGINNING BALANCE]]),"")</f>
        <v/>
      </c>
      <c r="G197" s="101" t="str">
        <f>IF(tblLoan34[[#This Row],[PMT NO]]&lt;&gt;"",tblLoan34[[#This Row],[TOTAL PAYMENT]]-tblLoan34[[#This Row],[INTEREST]],"")</f>
        <v/>
      </c>
      <c r="H197" s="101" t="str">
        <f>IF(tblLoan34[[#This Row],[PMT NO]]&lt;&gt;"",tblLoan34[[#This Row],[BEGINNING BALANCE]]*(InterestRate/PaymentsPerYear),"")</f>
        <v/>
      </c>
      <c r="I197" s="101" t="str">
        <f>IF(tblLoan34[[#This Row],[PMT NO]]&lt;&gt;"",IF(tblLoan34[[#This Row],[SCHEDULED PAYMENT]]+tblLoan34[[#This Row],[EXTRA PAYMENT]]&lt;=tblLoan34[[#This Row],[BEGINNING BALANCE]],tblLoan34[[#This Row],[BEGINNING BALANCE]]-tblLoan34[[#This Row],[PRINCIPAL]],0),"")</f>
        <v/>
      </c>
      <c r="J197" s="101" t="str">
        <f>IF(tblLoan34[[#This Row],[PMT NO]]&lt;&gt;"",SUM(INDEX(tblLoan34[INTEREST],1,1):tblLoan34[[#This Row],[INTEREST]]),"")</f>
        <v/>
      </c>
    </row>
    <row r="198" spans="1:10" x14ac:dyDescent="0.2">
      <c r="A198" s="97" t="str">
        <f>IF(LoanIsGood,IF(ROW()-ROW(tblLoan34[[#Headers],[PMT NO]])&gt;ScheduledNumberOfPayments,"",ROW()-ROW(tblLoan34[[#Headers],[PMT NO]])),"")</f>
        <v/>
      </c>
      <c r="B198" s="98" t="str">
        <f>IF(tblLoan34[[#This Row],[PMT NO]]&lt;&gt;"",EOMONTH(LoanStartDate,ROW(tblLoan34[[#This Row],[PMT NO]])-ROW(tblLoan34[[#Headers],[PMT NO]])-2)+DAY(LoanStartDate),"")</f>
        <v/>
      </c>
      <c r="C198" s="101" t="str">
        <f>IF(tblLoan34[[#This Row],[PMT NO]]&lt;&gt;"",IF(ROW()-ROW(tblLoan34[[#Headers],[BEGINNING BALANCE]])=1,LoanAmount,INDEX(tblLoan34[ENDING BALANCE],ROW()-ROW(tblLoan34[[#Headers],[BEGINNING BALANCE]])-1)),"")</f>
        <v/>
      </c>
      <c r="D198" s="101" t="str">
        <f>IF(tblLoan34[[#This Row],[PMT NO]]&lt;&gt;"",ScheduledPayment,"")</f>
        <v/>
      </c>
      <c r="E19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98" s="101" t="str">
        <f>IF(tblLoan34[[#This Row],[PMT NO]]&lt;&gt;"",IF(tblLoan34[[#This Row],[SCHEDULED PAYMENT]]+tblLoan34[[#This Row],[EXTRA PAYMENT]]&lt;=tblLoan34[[#This Row],[BEGINNING BALANCE]],tblLoan34[[#This Row],[SCHEDULED PAYMENT]]+tblLoan34[[#This Row],[EXTRA PAYMENT]],tblLoan34[[#This Row],[BEGINNING BALANCE]]),"")</f>
        <v/>
      </c>
      <c r="G198" s="101" t="str">
        <f>IF(tblLoan34[[#This Row],[PMT NO]]&lt;&gt;"",tblLoan34[[#This Row],[TOTAL PAYMENT]]-tblLoan34[[#This Row],[INTEREST]],"")</f>
        <v/>
      </c>
      <c r="H198" s="101" t="str">
        <f>IF(tblLoan34[[#This Row],[PMT NO]]&lt;&gt;"",tblLoan34[[#This Row],[BEGINNING BALANCE]]*(InterestRate/PaymentsPerYear),"")</f>
        <v/>
      </c>
      <c r="I198" s="101" t="str">
        <f>IF(tblLoan34[[#This Row],[PMT NO]]&lt;&gt;"",IF(tblLoan34[[#This Row],[SCHEDULED PAYMENT]]+tblLoan34[[#This Row],[EXTRA PAYMENT]]&lt;=tblLoan34[[#This Row],[BEGINNING BALANCE]],tblLoan34[[#This Row],[BEGINNING BALANCE]]-tblLoan34[[#This Row],[PRINCIPAL]],0),"")</f>
        <v/>
      </c>
      <c r="J198" s="101" t="str">
        <f>IF(tblLoan34[[#This Row],[PMT NO]]&lt;&gt;"",SUM(INDEX(tblLoan34[INTEREST],1,1):tblLoan34[[#This Row],[INTEREST]]),"")</f>
        <v/>
      </c>
    </row>
    <row r="199" spans="1:10" x14ac:dyDescent="0.2">
      <c r="A199" s="97" t="str">
        <f>IF(LoanIsGood,IF(ROW()-ROW(tblLoan34[[#Headers],[PMT NO]])&gt;ScheduledNumberOfPayments,"",ROW()-ROW(tblLoan34[[#Headers],[PMT NO]])),"")</f>
        <v/>
      </c>
      <c r="B199" s="98" t="str">
        <f>IF(tblLoan34[[#This Row],[PMT NO]]&lt;&gt;"",EOMONTH(LoanStartDate,ROW(tblLoan34[[#This Row],[PMT NO]])-ROW(tblLoan34[[#Headers],[PMT NO]])-2)+DAY(LoanStartDate),"")</f>
        <v/>
      </c>
      <c r="C199" s="101" t="str">
        <f>IF(tblLoan34[[#This Row],[PMT NO]]&lt;&gt;"",IF(ROW()-ROW(tblLoan34[[#Headers],[BEGINNING BALANCE]])=1,LoanAmount,INDEX(tblLoan34[ENDING BALANCE],ROW()-ROW(tblLoan34[[#Headers],[BEGINNING BALANCE]])-1)),"")</f>
        <v/>
      </c>
      <c r="D199" s="101" t="str">
        <f>IF(tblLoan34[[#This Row],[PMT NO]]&lt;&gt;"",ScheduledPayment,"")</f>
        <v/>
      </c>
      <c r="E19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199" s="101" t="str">
        <f>IF(tblLoan34[[#This Row],[PMT NO]]&lt;&gt;"",IF(tblLoan34[[#This Row],[SCHEDULED PAYMENT]]+tblLoan34[[#This Row],[EXTRA PAYMENT]]&lt;=tblLoan34[[#This Row],[BEGINNING BALANCE]],tblLoan34[[#This Row],[SCHEDULED PAYMENT]]+tblLoan34[[#This Row],[EXTRA PAYMENT]],tblLoan34[[#This Row],[BEGINNING BALANCE]]),"")</f>
        <v/>
      </c>
      <c r="G199" s="101" t="str">
        <f>IF(tblLoan34[[#This Row],[PMT NO]]&lt;&gt;"",tblLoan34[[#This Row],[TOTAL PAYMENT]]-tblLoan34[[#This Row],[INTEREST]],"")</f>
        <v/>
      </c>
      <c r="H199" s="101" t="str">
        <f>IF(tblLoan34[[#This Row],[PMT NO]]&lt;&gt;"",tblLoan34[[#This Row],[BEGINNING BALANCE]]*(InterestRate/PaymentsPerYear),"")</f>
        <v/>
      </c>
      <c r="I199" s="101" t="str">
        <f>IF(tblLoan34[[#This Row],[PMT NO]]&lt;&gt;"",IF(tblLoan34[[#This Row],[SCHEDULED PAYMENT]]+tblLoan34[[#This Row],[EXTRA PAYMENT]]&lt;=tblLoan34[[#This Row],[BEGINNING BALANCE]],tblLoan34[[#This Row],[BEGINNING BALANCE]]-tblLoan34[[#This Row],[PRINCIPAL]],0),"")</f>
        <v/>
      </c>
      <c r="J199" s="101" t="str">
        <f>IF(tblLoan34[[#This Row],[PMT NO]]&lt;&gt;"",SUM(INDEX(tblLoan34[INTEREST],1,1):tblLoan34[[#This Row],[INTEREST]]),"")</f>
        <v/>
      </c>
    </row>
    <row r="200" spans="1:10" x14ac:dyDescent="0.2">
      <c r="A200" s="97" t="str">
        <f>IF(LoanIsGood,IF(ROW()-ROW(tblLoan34[[#Headers],[PMT NO]])&gt;ScheduledNumberOfPayments,"",ROW()-ROW(tblLoan34[[#Headers],[PMT NO]])),"")</f>
        <v/>
      </c>
      <c r="B200" s="98" t="str">
        <f>IF(tblLoan34[[#This Row],[PMT NO]]&lt;&gt;"",EOMONTH(LoanStartDate,ROW(tblLoan34[[#This Row],[PMT NO]])-ROW(tblLoan34[[#Headers],[PMT NO]])-2)+DAY(LoanStartDate),"")</f>
        <v/>
      </c>
      <c r="C200" s="101" t="str">
        <f>IF(tblLoan34[[#This Row],[PMT NO]]&lt;&gt;"",IF(ROW()-ROW(tblLoan34[[#Headers],[BEGINNING BALANCE]])=1,LoanAmount,INDEX(tblLoan34[ENDING BALANCE],ROW()-ROW(tblLoan34[[#Headers],[BEGINNING BALANCE]])-1)),"")</f>
        <v/>
      </c>
      <c r="D200" s="101" t="str">
        <f>IF(tblLoan34[[#This Row],[PMT NO]]&lt;&gt;"",ScheduledPayment,"")</f>
        <v/>
      </c>
      <c r="E20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00" s="101" t="str">
        <f>IF(tblLoan34[[#This Row],[PMT NO]]&lt;&gt;"",IF(tblLoan34[[#This Row],[SCHEDULED PAYMENT]]+tblLoan34[[#This Row],[EXTRA PAYMENT]]&lt;=tblLoan34[[#This Row],[BEGINNING BALANCE]],tblLoan34[[#This Row],[SCHEDULED PAYMENT]]+tblLoan34[[#This Row],[EXTRA PAYMENT]],tblLoan34[[#This Row],[BEGINNING BALANCE]]),"")</f>
        <v/>
      </c>
      <c r="G200" s="101" t="str">
        <f>IF(tblLoan34[[#This Row],[PMT NO]]&lt;&gt;"",tblLoan34[[#This Row],[TOTAL PAYMENT]]-tblLoan34[[#This Row],[INTEREST]],"")</f>
        <v/>
      </c>
      <c r="H200" s="101" t="str">
        <f>IF(tblLoan34[[#This Row],[PMT NO]]&lt;&gt;"",tblLoan34[[#This Row],[BEGINNING BALANCE]]*(InterestRate/PaymentsPerYear),"")</f>
        <v/>
      </c>
      <c r="I200" s="101" t="str">
        <f>IF(tblLoan34[[#This Row],[PMT NO]]&lt;&gt;"",IF(tblLoan34[[#This Row],[SCHEDULED PAYMENT]]+tblLoan34[[#This Row],[EXTRA PAYMENT]]&lt;=tblLoan34[[#This Row],[BEGINNING BALANCE]],tblLoan34[[#This Row],[BEGINNING BALANCE]]-tblLoan34[[#This Row],[PRINCIPAL]],0),"")</f>
        <v/>
      </c>
      <c r="J200" s="101" t="str">
        <f>IF(tblLoan34[[#This Row],[PMT NO]]&lt;&gt;"",SUM(INDEX(tblLoan34[INTEREST],1,1):tblLoan34[[#This Row],[INTEREST]]),"")</f>
        <v/>
      </c>
    </row>
    <row r="201" spans="1:10" x14ac:dyDescent="0.2">
      <c r="A201" s="97" t="str">
        <f>IF(LoanIsGood,IF(ROW()-ROW(tblLoan34[[#Headers],[PMT NO]])&gt;ScheduledNumberOfPayments,"",ROW()-ROW(tblLoan34[[#Headers],[PMT NO]])),"")</f>
        <v/>
      </c>
      <c r="B201" s="98" t="str">
        <f>IF(tblLoan34[[#This Row],[PMT NO]]&lt;&gt;"",EOMONTH(LoanStartDate,ROW(tblLoan34[[#This Row],[PMT NO]])-ROW(tblLoan34[[#Headers],[PMT NO]])-2)+DAY(LoanStartDate),"")</f>
        <v/>
      </c>
      <c r="C201" s="101" t="str">
        <f>IF(tblLoan34[[#This Row],[PMT NO]]&lt;&gt;"",IF(ROW()-ROW(tblLoan34[[#Headers],[BEGINNING BALANCE]])=1,LoanAmount,INDEX(tblLoan34[ENDING BALANCE],ROW()-ROW(tblLoan34[[#Headers],[BEGINNING BALANCE]])-1)),"")</f>
        <v/>
      </c>
      <c r="D201" s="101" t="str">
        <f>IF(tblLoan34[[#This Row],[PMT NO]]&lt;&gt;"",ScheduledPayment,"")</f>
        <v/>
      </c>
      <c r="E20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01" s="101" t="str">
        <f>IF(tblLoan34[[#This Row],[PMT NO]]&lt;&gt;"",IF(tblLoan34[[#This Row],[SCHEDULED PAYMENT]]+tblLoan34[[#This Row],[EXTRA PAYMENT]]&lt;=tblLoan34[[#This Row],[BEGINNING BALANCE]],tblLoan34[[#This Row],[SCHEDULED PAYMENT]]+tblLoan34[[#This Row],[EXTRA PAYMENT]],tblLoan34[[#This Row],[BEGINNING BALANCE]]),"")</f>
        <v/>
      </c>
      <c r="G201" s="101" t="str">
        <f>IF(tblLoan34[[#This Row],[PMT NO]]&lt;&gt;"",tblLoan34[[#This Row],[TOTAL PAYMENT]]-tblLoan34[[#This Row],[INTEREST]],"")</f>
        <v/>
      </c>
      <c r="H201" s="101" t="str">
        <f>IF(tblLoan34[[#This Row],[PMT NO]]&lt;&gt;"",tblLoan34[[#This Row],[BEGINNING BALANCE]]*(InterestRate/PaymentsPerYear),"")</f>
        <v/>
      </c>
      <c r="I201" s="101" t="str">
        <f>IF(tblLoan34[[#This Row],[PMT NO]]&lt;&gt;"",IF(tblLoan34[[#This Row],[SCHEDULED PAYMENT]]+tblLoan34[[#This Row],[EXTRA PAYMENT]]&lt;=tblLoan34[[#This Row],[BEGINNING BALANCE]],tblLoan34[[#This Row],[BEGINNING BALANCE]]-tblLoan34[[#This Row],[PRINCIPAL]],0),"")</f>
        <v/>
      </c>
      <c r="J201" s="101" t="str">
        <f>IF(tblLoan34[[#This Row],[PMT NO]]&lt;&gt;"",SUM(INDEX(tblLoan34[INTEREST],1,1):tblLoan34[[#This Row],[INTEREST]]),"")</f>
        <v/>
      </c>
    </row>
    <row r="202" spans="1:10" x14ac:dyDescent="0.2">
      <c r="A202" s="97" t="str">
        <f>IF(LoanIsGood,IF(ROW()-ROW(tblLoan34[[#Headers],[PMT NO]])&gt;ScheduledNumberOfPayments,"",ROW()-ROW(tblLoan34[[#Headers],[PMT NO]])),"")</f>
        <v/>
      </c>
      <c r="B202" s="98" t="str">
        <f>IF(tblLoan34[[#This Row],[PMT NO]]&lt;&gt;"",EOMONTH(LoanStartDate,ROW(tblLoan34[[#This Row],[PMT NO]])-ROW(tblLoan34[[#Headers],[PMT NO]])-2)+DAY(LoanStartDate),"")</f>
        <v/>
      </c>
      <c r="C202" s="101" t="str">
        <f>IF(tblLoan34[[#This Row],[PMT NO]]&lt;&gt;"",IF(ROW()-ROW(tblLoan34[[#Headers],[BEGINNING BALANCE]])=1,LoanAmount,INDEX(tblLoan34[ENDING BALANCE],ROW()-ROW(tblLoan34[[#Headers],[BEGINNING BALANCE]])-1)),"")</f>
        <v/>
      </c>
      <c r="D202" s="101" t="str">
        <f>IF(tblLoan34[[#This Row],[PMT NO]]&lt;&gt;"",ScheduledPayment,"")</f>
        <v/>
      </c>
      <c r="E20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02" s="101" t="str">
        <f>IF(tblLoan34[[#This Row],[PMT NO]]&lt;&gt;"",IF(tblLoan34[[#This Row],[SCHEDULED PAYMENT]]+tblLoan34[[#This Row],[EXTRA PAYMENT]]&lt;=tblLoan34[[#This Row],[BEGINNING BALANCE]],tblLoan34[[#This Row],[SCHEDULED PAYMENT]]+tblLoan34[[#This Row],[EXTRA PAYMENT]],tblLoan34[[#This Row],[BEGINNING BALANCE]]),"")</f>
        <v/>
      </c>
      <c r="G202" s="101" t="str">
        <f>IF(tblLoan34[[#This Row],[PMT NO]]&lt;&gt;"",tblLoan34[[#This Row],[TOTAL PAYMENT]]-tblLoan34[[#This Row],[INTEREST]],"")</f>
        <v/>
      </c>
      <c r="H202" s="101" t="str">
        <f>IF(tblLoan34[[#This Row],[PMT NO]]&lt;&gt;"",tblLoan34[[#This Row],[BEGINNING BALANCE]]*(InterestRate/PaymentsPerYear),"")</f>
        <v/>
      </c>
      <c r="I202" s="101" t="str">
        <f>IF(tblLoan34[[#This Row],[PMT NO]]&lt;&gt;"",IF(tblLoan34[[#This Row],[SCHEDULED PAYMENT]]+tblLoan34[[#This Row],[EXTRA PAYMENT]]&lt;=tblLoan34[[#This Row],[BEGINNING BALANCE]],tblLoan34[[#This Row],[BEGINNING BALANCE]]-tblLoan34[[#This Row],[PRINCIPAL]],0),"")</f>
        <v/>
      </c>
      <c r="J202" s="101" t="str">
        <f>IF(tblLoan34[[#This Row],[PMT NO]]&lt;&gt;"",SUM(INDEX(tblLoan34[INTEREST],1,1):tblLoan34[[#This Row],[INTEREST]]),"")</f>
        <v/>
      </c>
    </row>
    <row r="203" spans="1:10" x14ac:dyDescent="0.2">
      <c r="A203" s="97" t="str">
        <f>IF(LoanIsGood,IF(ROW()-ROW(tblLoan34[[#Headers],[PMT NO]])&gt;ScheduledNumberOfPayments,"",ROW()-ROW(tblLoan34[[#Headers],[PMT NO]])),"")</f>
        <v/>
      </c>
      <c r="B203" s="98" t="str">
        <f>IF(tblLoan34[[#This Row],[PMT NO]]&lt;&gt;"",EOMONTH(LoanStartDate,ROW(tblLoan34[[#This Row],[PMT NO]])-ROW(tblLoan34[[#Headers],[PMT NO]])-2)+DAY(LoanStartDate),"")</f>
        <v/>
      </c>
      <c r="C203" s="101" t="str">
        <f>IF(tblLoan34[[#This Row],[PMT NO]]&lt;&gt;"",IF(ROW()-ROW(tblLoan34[[#Headers],[BEGINNING BALANCE]])=1,LoanAmount,INDEX(tblLoan34[ENDING BALANCE],ROW()-ROW(tblLoan34[[#Headers],[BEGINNING BALANCE]])-1)),"")</f>
        <v/>
      </c>
      <c r="D203" s="101" t="str">
        <f>IF(tblLoan34[[#This Row],[PMT NO]]&lt;&gt;"",ScheduledPayment,"")</f>
        <v/>
      </c>
      <c r="E20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03" s="101" t="str">
        <f>IF(tblLoan34[[#This Row],[PMT NO]]&lt;&gt;"",IF(tblLoan34[[#This Row],[SCHEDULED PAYMENT]]+tblLoan34[[#This Row],[EXTRA PAYMENT]]&lt;=tblLoan34[[#This Row],[BEGINNING BALANCE]],tblLoan34[[#This Row],[SCHEDULED PAYMENT]]+tblLoan34[[#This Row],[EXTRA PAYMENT]],tblLoan34[[#This Row],[BEGINNING BALANCE]]),"")</f>
        <v/>
      </c>
      <c r="G203" s="101" t="str">
        <f>IF(tblLoan34[[#This Row],[PMT NO]]&lt;&gt;"",tblLoan34[[#This Row],[TOTAL PAYMENT]]-tblLoan34[[#This Row],[INTEREST]],"")</f>
        <v/>
      </c>
      <c r="H203" s="101" t="str">
        <f>IF(tblLoan34[[#This Row],[PMT NO]]&lt;&gt;"",tblLoan34[[#This Row],[BEGINNING BALANCE]]*(InterestRate/PaymentsPerYear),"")</f>
        <v/>
      </c>
      <c r="I203" s="101" t="str">
        <f>IF(tblLoan34[[#This Row],[PMT NO]]&lt;&gt;"",IF(tblLoan34[[#This Row],[SCHEDULED PAYMENT]]+tblLoan34[[#This Row],[EXTRA PAYMENT]]&lt;=tblLoan34[[#This Row],[BEGINNING BALANCE]],tblLoan34[[#This Row],[BEGINNING BALANCE]]-tblLoan34[[#This Row],[PRINCIPAL]],0),"")</f>
        <v/>
      </c>
      <c r="J203" s="101" t="str">
        <f>IF(tblLoan34[[#This Row],[PMT NO]]&lt;&gt;"",SUM(INDEX(tblLoan34[INTEREST],1,1):tblLoan34[[#This Row],[INTEREST]]),"")</f>
        <v/>
      </c>
    </row>
    <row r="204" spans="1:10" x14ac:dyDescent="0.2">
      <c r="A204" s="97" t="str">
        <f>IF(LoanIsGood,IF(ROW()-ROW(tblLoan34[[#Headers],[PMT NO]])&gt;ScheduledNumberOfPayments,"",ROW()-ROW(tblLoan34[[#Headers],[PMT NO]])),"")</f>
        <v/>
      </c>
      <c r="B204" s="98" t="str">
        <f>IF(tblLoan34[[#This Row],[PMT NO]]&lt;&gt;"",EOMONTH(LoanStartDate,ROW(tblLoan34[[#This Row],[PMT NO]])-ROW(tblLoan34[[#Headers],[PMT NO]])-2)+DAY(LoanStartDate),"")</f>
        <v/>
      </c>
      <c r="C204" s="101" t="str">
        <f>IF(tblLoan34[[#This Row],[PMT NO]]&lt;&gt;"",IF(ROW()-ROW(tblLoan34[[#Headers],[BEGINNING BALANCE]])=1,LoanAmount,INDEX(tblLoan34[ENDING BALANCE],ROW()-ROW(tblLoan34[[#Headers],[BEGINNING BALANCE]])-1)),"")</f>
        <v/>
      </c>
      <c r="D204" s="101" t="str">
        <f>IF(tblLoan34[[#This Row],[PMT NO]]&lt;&gt;"",ScheduledPayment,"")</f>
        <v/>
      </c>
      <c r="E20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04" s="101" t="str">
        <f>IF(tblLoan34[[#This Row],[PMT NO]]&lt;&gt;"",IF(tblLoan34[[#This Row],[SCHEDULED PAYMENT]]+tblLoan34[[#This Row],[EXTRA PAYMENT]]&lt;=tblLoan34[[#This Row],[BEGINNING BALANCE]],tblLoan34[[#This Row],[SCHEDULED PAYMENT]]+tblLoan34[[#This Row],[EXTRA PAYMENT]],tblLoan34[[#This Row],[BEGINNING BALANCE]]),"")</f>
        <v/>
      </c>
      <c r="G204" s="101" t="str">
        <f>IF(tblLoan34[[#This Row],[PMT NO]]&lt;&gt;"",tblLoan34[[#This Row],[TOTAL PAYMENT]]-tblLoan34[[#This Row],[INTEREST]],"")</f>
        <v/>
      </c>
      <c r="H204" s="101" t="str">
        <f>IF(tblLoan34[[#This Row],[PMT NO]]&lt;&gt;"",tblLoan34[[#This Row],[BEGINNING BALANCE]]*(InterestRate/PaymentsPerYear),"")</f>
        <v/>
      </c>
      <c r="I204" s="101" t="str">
        <f>IF(tblLoan34[[#This Row],[PMT NO]]&lt;&gt;"",IF(tblLoan34[[#This Row],[SCHEDULED PAYMENT]]+tblLoan34[[#This Row],[EXTRA PAYMENT]]&lt;=tblLoan34[[#This Row],[BEGINNING BALANCE]],tblLoan34[[#This Row],[BEGINNING BALANCE]]-tblLoan34[[#This Row],[PRINCIPAL]],0),"")</f>
        <v/>
      </c>
      <c r="J204" s="101" t="str">
        <f>IF(tblLoan34[[#This Row],[PMT NO]]&lt;&gt;"",SUM(INDEX(tblLoan34[INTEREST],1,1):tblLoan34[[#This Row],[INTEREST]]),"")</f>
        <v/>
      </c>
    </row>
    <row r="205" spans="1:10" x14ac:dyDescent="0.2">
      <c r="A205" s="97" t="str">
        <f>IF(LoanIsGood,IF(ROW()-ROW(tblLoan34[[#Headers],[PMT NO]])&gt;ScheduledNumberOfPayments,"",ROW()-ROW(tblLoan34[[#Headers],[PMT NO]])),"")</f>
        <v/>
      </c>
      <c r="B205" s="98" t="str">
        <f>IF(tblLoan34[[#This Row],[PMT NO]]&lt;&gt;"",EOMONTH(LoanStartDate,ROW(tblLoan34[[#This Row],[PMT NO]])-ROW(tblLoan34[[#Headers],[PMT NO]])-2)+DAY(LoanStartDate),"")</f>
        <v/>
      </c>
      <c r="C205" s="101" t="str">
        <f>IF(tblLoan34[[#This Row],[PMT NO]]&lt;&gt;"",IF(ROW()-ROW(tblLoan34[[#Headers],[BEGINNING BALANCE]])=1,LoanAmount,INDEX(tblLoan34[ENDING BALANCE],ROW()-ROW(tblLoan34[[#Headers],[BEGINNING BALANCE]])-1)),"")</f>
        <v/>
      </c>
      <c r="D205" s="101" t="str">
        <f>IF(tblLoan34[[#This Row],[PMT NO]]&lt;&gt;"",ScheduledPayment,"")</f>
        <v/>
      </c>
      <c r="E20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05" s="101" t="str">
        <f>IF(tblLoan34[[#This Row],[PMT NO]]&lt;&gt;"",IF(tblLoan34[[#This Row],[SCHEDULED PAYMENT]]+tblLoan34[[#This Row],[EXTRA PAYMENT]]&lt;=tblLoan34[[#This Row],[BEGINNING BALANCE]],tblLoan34[[#This Row],[SCHEDULED PAYMENT]]+tblLoan34[[#This Row],[EXTRA PAYMENT]],tblLoan34[[#This Row],[BEGINNING BALANCE]]),"")</f>
        <v/>
      </c>
      <c r="G205" s="101" t="str">
        <f>IF(tblLoan34[[#This Row],[PMT NO]]&lt;&gt;"",tblLoan34[[#This Row],[TOTAL PAYMENT]]-tblLoan34[[#This Row],[INTEREST]],"")</f>
        <v/>
      </c>
      <c r="H205" s="101" t="str">
        <f>IF(tblLoan34[[#This Row],[PMT NO]]&lt;&gt;"",tblLoan34[[#This Row],[BEGINNING BALANCE]]*(InterestRate/PaymentsPerYear),"")</f>
        <v/>
      </c>
      <c r="I205" s="101" t="str">
        <f>IF(tblLoan34[[#This Row],[PMT NO]]&lt;&gt;"",IF(tblLoan34[[#This Row],[SCHEDULED PAYMENT]]+tblLoan34[[#This Row],[EXTRA PAYMENT]]&lt;=tblLoan34[[#This Row],[BEGINNING BALANCE]],tblLoan34[[#This Row],[BEGINNING BALANCE]]-tblLoan34[[#This Row],[PRINCIPAL]],0),"")</f>
        <v/>
      </c>
      <c r="J205" s="101" t="str">
        <f>IF(tblLoan34[[#This Row],[PMT NO]]&lt;&gt;"",SUM(INDEX(tblLoan34[INTEREST],1,1):tblLoan34[[#This Row],[INTEREST]]),"")</f>
        <v/>
      </c>
    </row>
    <row r="206" spans="1:10" x14ac:dyDescent="0.2">
      <c r="A206" s="97" t="str">
        <f>IF(LoanIsGood,IF(ROW()-ROW(tblLoan34[[#Headers],[PMT NO]])&gt;ScheduledNumberOfPayments,"",ROW()-ROW(tblLoan34[[#Headers],[PMT NO]])),"")</f>
        <v/>
      </c>
      <c r="B206" s="98" t="str">
        <f>IF(tblLoan34[[#This Row],[PMT NO]]&lt;&gt;"",EOMONTH(LoanStartDate,ROW(tblLoan34[[#This Row],[PMT NO]])-ROW(tblLoan34[[#Headers],[PMT NO]])-2)+DAY(LoanStartDate),"")</f>
        <v/>
      </c>
      <c r="C206" s="101" t="str">
        <f>IF(tblLoan34[[#This Row],[PMT NO]]&lt;&gt;"",IF(ROW()-ROW(tblLoan34[[#Headers],[BEGINNING BALANCE]])=1,LoanAmount,INDEX(tblLoan34[ENDING BALANCE],ROW()-ROW(tblLoan34[[#Headers],[BEGINNING BALANCE]])-1)),"")</f>
        <v/>
      </c>
      <c r="D206" s="101" t="str">
        <f>IF(tblLoan34[[#This Row],[PMT NO]]&lt;&gt;"",ScheduledPayment,"")</f>
        <v/>
      </c>
      <c r="E20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06" s="101" t="str">
        <f>IF(tblLoan34[[#This Row],[PMT NO]]&lt;&gt;"",IF(tblLoan34[[#This Row],[SCHEDULED PAYMENT]]+tblLoan34[[#This Row],[EXTRA PAYMENT]]&lt;=tblLoan34[[#This Row],[BEGINNING BALANCE]],tblLoan34[[#This Row],[SCHEDULED PAYMENT]]+tblLoan34[[#This Row],[EXTRA PAYMENT]],tblLoan34[[#This Row],[BEGINNING BALANCE]]),"")</f>
        <v/>
      </c>
      <c r="G206" s="101" t="str">
        <f>IF(tblLoan34[[#This Row],[PMT NO]]&lt;&gt;"",tblLoan34[[#This Row],[TOTAL PAYMENT]]-tblLoan34[[#This Row],[INTEREST]],"")</f>
        <v/>
      </c>
      <c r="H206" s="101" t="str">
        <f>IF(tblLoan34[[#This Row],[PMT NO]]&lt;&gt;"",tblLoan34[[#This Row],[BEGINNING BALANCE]]*(InterestRate/PaymentsPerYear),"")</f>
        <v/>
      </c>
      <c r="I206" s="101" t="str">
        <f>IF(tblLoan34[[#This Row],[PMT NO]]&lt;&gt;"",IF(tblLoan34[[#This Row],[SCHEDULED PAYMENT]]+tblLoan34[[#This Row],[EXTRA PAYMENT]]&lt;=tblLoan34[[#This Row],[BEGINNING BALANCE]],tblLoan34[[#This Row],[BEGINNING BALANCE]]-tblLoan34[[#This Row],[PRINCIPAL]],0),"")</f>
        <v/>
      </c>
      <c r="J206" s="101" t="str">
        <f>IF(tblLoan34[[#This Row],[PMT NO]]&lt;&gt;"",SUM(INDEX(tblLoan34[INTEREST],1,1):tblLoan34[[#This Row],[INTEREST]]),"")</f>
        <v/>
      </c>
    </row>
    <row r="207" spans="1:10" x14ac:dyDescent="0.2">
      <c r="A207" s="97" t="str">
        <f>IF(LoanIsGood,IF(ROW()-ROW(tblLoan34[[#Headers],[PMT NO]])&gt;ScheduledNumberOfPayments,"",ROW()-ROW(tblLoan34[[#Headers],[PMT NO]])),"")</f>
        <v/>
      </c>
      <c r="B207" s="98" t="str">
        <f>IF(tblLoan34[[#This Row],[PMT NO]]&lt;&gt;"",EOMONTH(LoanStartDate,ROW(tblLoan34[[#This Row],[PMT NO]])-ROW(tblLoan34[[#Headers],[PMT NO]])-2)+DAY(LoanStartDate),"")</f>
        <v/>
      </c>
      <c r="C207" s="101" t="str">
        <f>IF(tblLoan34[[#This Row],[PMT NO]]&lt;&gt;"",IF(ROW()-ROW(tblLoan34[[#Headers],[BEGINNING BALANCE]])=1,LoanAmount,INDEX(tblLoan34[ENDING BALANCE],ROW()-ROW(tblLoan34[[#Headers],[BEGINNING BALANCE]])-1)),"")</f>
        <v/>
      </c>
      <c r="D207" s="101" t="str">
        <f>IF(tblLoan34[[#This Row],[PMT NO]]&lt;&gt;"",ScheduledPayment,"")</f>
        <v/>
      </c>
      <c r="E20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07" s="101" t="str">
        <f>IF(tblLoan34[[#This Row],[PMT NO]]&lt;&gt;"",IF(tblLoan34[[#This Row],[SCHEDULED PAYMENT]]+tblLoan34[[#This Row],[EXTRA PAYMENT]]&lt;=tblLoan34[[#This Row],[BEGINNING BALANCE]],tblLoan34[[#This Row],[SCHEDULED PAYMENT]]+tblLoan34[[#This Row],[EXTRA PAYMENT]],tblLoan34[[#This Row],[BEGINNING BALANCE]]),"")</f>
        <v/>
      </c>
      <c r="G207" s="101" t="str">
        <f>IF(tblLoan34[[#This Row],[PMT NO]]&lt;&gt;"",tblLoan34[[#This Row],[TOTAL PAYMENT]]-tblLoan34[[#This Row],[INTEREST]],"")</f>
        <v/>
      </c>
      <c r="H207" s="101" t="str">
        <f>IF(tblLoan34[[#This Row],[PMT NO]]&lt;&gt;"",tblLoan34[[#This Row],[BEGINNING BALANCE]]*(InterestRate/PaymentsPerYear),"")</f>
        <v/>
      </c>
      <c r="I207" s="101" t="str">
        <f>IF(tblLoan34[[#This Row],[PMT NO]]&lt;&gt;"",IF(tblLoan34[[#This Row],[SCHEDULED PAYMENT]]+tblLoan34[[#This Row],[EXTRA PAYMENT]]&lt;=tblLoan34[[#This Row],[BEGINNING BALANCE]],tblLoan34[[#This Row],[BEGINNING BALANCE]]-tblLoan34[[#This Row],[PRINCIPAL]],0),"")</f>
        <v/>
      </c>
      <c r="J207" s="101" t="str">
        <f>IF(tblLoan34[[#This Row],[PMT NO]]&lt;&gt;"",SUM(INDEX(tblLoan34[INTEREST],1,1):tblLoan34[[#This Row],[INTEREST]]),"")</f>
        <v/>
      </c>
    </row>
    <row r="208" spans="1:10" x14ac:dyDescent="0.2">
      <c r="A208" s="97" t="str">
        <f>IF(LoanIsGood,IF(ROW()-ROW(tblLoan34[[#Headers],[PMT NO]])&gt;ScheduledNumberOfPayments,"",ROW()-ROW(tblLoan34[[#Headers],[PMT NO]])),"")</f>
        <v/>
      </c>
      <c r="B208" s="98" t="str">
        <f>IF(tblLoan34[[#This Row],[PMT NO]]&lt;&gt;"",EOMONTH(LoanStartDate,ROW(tblLoan34[[#This Row],[PMT NO]])-ROW(tblLoan34[[#Headers],[PMT NO]])-2)+DAY(LoanStartDate),"")</f>
        <v/>
      </c>
      <c r="C208" s="101" t="str">
        <f>IF(tblLoan34[[#This Row],[PMT NO]]&lt;&gt;"",IF(ROW()-ROW(tblLoan34[[#Headers],[BEGINNING BALANCE]])=1,LoanAmount,INDEX(tblLoan34[ENDING BALANCE],ROW()-ROW(tblLoan34[[#Headers],[BEGINNING BALANCE]])-1)),"")</f>
        <v/>
      </c>
      <c r="D208" s="101" t="str">
        <f>IF(tblLoan34[[#This Row],[PMT NO]]&lt;&gt;"",ScheduledPayment,"")</f>
        <v/>
      </c>
      <c r="E20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08" s="101" t="str">
        <f>IF(tblLoan34[[#This Row],[PMT NO]]&lt;&gt;"",IF(tblLoan34[[#This Row],[SCHEDULED PAYMENT]]+tblLoan34[[#This Row],[EXTRA PAYMENT]]&lt;=tblLoan34[[#This Row],[BEGINNING BALANCE]],tblLoan34[[#This Row],[SCHEDULED PAYMENT]]+tblLoan34[[#This Row],[EXTRA PAYMENT]],tblLoan34[[#This Row],[BEGINNING BALANCE]]),"")</f>
        <v/>
      </c>
      <c r="G208" s="101" t="str">
        <f>IF(tblLoan34[[#This Row],[PMT NO]]&lt;&gt;"",tblLoan34[[#This Row],[TOTAL PAYMENT]]-tblLoan34[[#This Row],[INTEREST]],"")</f>
        <v/>
      </c>
      <c r="H208" s="101" t="str">
        <f>IF(tblLoan34[[#This Row],[PMT NO]]&lt;&gt;"",tblLoan34[[#This Row],[BEGINNING BALANCE]]*(InterestRate/PaymentsPerYear),"")</f>
        <v/>
      </c>
      <c r="I208" s="101" t="str">
        <f>IF(tblLoan34[[#This Row],[PMT NO]]&lt;&gt;"",IF(tblLoan34[[#This Row],[SCHEDULED PAYMENT]]+tblLoan34[[#This Row],[EXTRA PAYMENT]]&lt;=tblLoan34[[#This Row],[BEGINNING BALANCE]],tblLoan34[[#This Row],[BEGINNING BALANCE]]-tblLoan34[[#This Row],[PRINCIPAL]],0),"")</f>
        <v/>
      </c>
      <c r="J208" s="101" t="str">
        <f>IF(tblLoan34[[#This Row],[PMT NO]]&lt;&gt;"",SUM(INDEX(tblLoan34[INTEREST],1,1):tblLoan34[[#This Row],[INTEREST]]),"")</f>
        <v/>
      </c>
    </row>
    <row r="209" spans="1:10" x14ac:dyDescent="0.2">
      <c r="A209" s="97" t="str">
        <f>IF(LoanIsGood,IF(ROW()-ROW(tblLoan34[[#Headers],[PMT NO]])&gt;ScheduledNumberOfPayments,"",ROW()-ROW(tblLoan34[[#Headers],[PMT NO]])),"")</f>
        <v/>
      </c>
      <c r="B209" s="98" t="str">
        <f>IF(tblLoan34[[#This Row],[PMT NO]]&lt;&gt;"",EOMONTH(LoanStartDate,ROW(tblLoan34[[#This Row],[PMT NO]])-ROW(tblLoan34[[#Headers],[PMT NO]])-2)+DAY(LoanStartDate),"")</f>
        <v/>
      </c>
      <c r="C209" s="101" t="str">
        <f>IF(tblLoan34[[#This Row],[PMT NO]]&lt;&gt;"",IF(ROW()-ROW(tblLoan34[[#Headers],[BEGINNING BALANCE]])=1,LoanAmount,INDEX(tblLoan34[ENDING BALANCE],ROW()-ROW(tblLoan34[[#Headers],[BEGINNING BALANCE]])-1)),"")</f>
        <v/>
      </c>
      <c r="D209" s="101" t="str">
        <f>IF(tblLoan34[[#This Row],[PMT NO]]&lt;&gt;"",ScheduledPayment,"")</f>
        <v/>
      </c>
      <c r="E20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09" s="101" t="str">
        <f>IF(tblLoan34[[#This Row],[PMT NO]]&lt;&gt;"",IF(tblLoan34[[#This Row],[SCHEDULED PAYMENT]]+tblLoan34[[#This Row],[EXTRA PAYMENT]]&lt;=tblLoan34[[#This Row],[BEGINNING BALANCE]],tblLoan34[[#This Row],[SCHEDULED PAYMENT]]+tblLoan34[[#This Row],[EXTRA PAYMENT]],tblLoan34[[#This Row],[BEGINNING BALANCE]]),"")</f>
        <v/>
      </c>
      <c r="G209" s="101" t="str">
        <f>IF(tblLoan34[[#This Row],[PMT NO]]&lt;&gt;"",tblLoan34[[#This Row],[TOTAL PAYMENT]]-tblLoan34[[#This Row],[INTEREST]],"")</f>
        <v/>
      </c>
      <c r="H209" s="101" t="str">
        <f>IF(tblLoan34[[#This Row],[PMT NO]]&lt;&gt;"",tblLoan34[[#This Row],[BEGINNING BALANCE]]*(InterestRate/PaymentsPerYear),"")</f>
        <v/>
      </c>
      <c r="I209" s="101" t="str">
        <f>IF(tblLoan34[[#This Row],[PMT NO]]&lt;&gt;"",IF(tblLoan34[[#This Row],[SCHEDULED PAYMENT]]+tblLoan34[[#This Row],[EXTRA PAYMENT]]&lt;=tblLoan34[[#This Row],[BEGINNING BALANCE]],tblLoan34[[#This Row],[BEGINNING BALANCE]]-tblLoan34[[#This Row],[PRINCIPAL]],0),"")</f>
        <v/>
      </c>
      <c r="J209" s="101" t="str">
        <f>IF(tblLoan34[[#This Row],[PMT NO]]&lt;&gt;"",SUM(INDEX(tblLoan34[INTEREST],1,1):tblLoan34[[#This Row],[INTEREST]]),"")</f>
        <v/>
      </c>
    </row>
    <row r="210" spans="1:10" x14ac:dyDescent="0.2">
      <c r="A210" s="97" t="str">
        <f>IF(LoanIsGood,IF(ROW()-ROW(tblLoan34[[#Headers],[PMT NO]])&gt;ScheduledNumberOfPayments,"",ROW()-ROW(tblLoan34[[#Headers],[PMT NO]])),"")</f>
        <v/>
      </c>
      <c r="B210" s="98" t="str">
        <f>IF(tblLoan34[[#This Row],[PMT NO]]&lt;&gt;"",EOMONTH(LoanStartDate,ROW(tblLoan34[[#This Row],[PMT NO]])-ROW(tblLoan34[[#Headers],[PMT NO]])-2)+DAY(LoanStartDate),"")</f>
        <v/>
      </c>
      <c r="C210" s="101" t="str">
        <f>IF(tblLoan34[[#This Row],[PMT NO]]&lt;&gt;"",IF(ROW()-ROW(tblLoan34[[#Headers],[BEGINNING BALANCE]])=1,LoanAmount,INDEX(tblLoan34[ENDING BALANCE],ROW()-ROW(tblLoan34[[#Headers],[BEGINNING BALANCE]])-1)),"")</f>
        <v/>
      </c>
      <c r="D210" s="101" t="str">
        <f>IF(tblLoan34[[#This Row],[PMT NO]]&lt;&gt;"",ScheduledPayment,"")</f>
        <v/>
      </c>
      <c r="E21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10" s="101" t="str">
        <f>IF(tblLoan34[[#This Row],[PMT NO]]&lt;&gt;"",IF(tblLoan34[[#This Row],[SCHEDULED PAYMENT]]+tblLoan34[[#This Row],[EXTRA PAYMENT]]&lt;=tblLoan34[[#This Row],[BEGINNING BALANCE]],tblLoan34[[#This Row],[SCHEDULED PAYMENT]]+tblLoan34[[#This Row],[EXTRA PAYMENT]],tblLoan34[[#This Row],[BEGINNING BALANCE]]),"")</f>
        <v/>
      </c>
      <c r="G210" s="101" t="str">
        <f>IF(tblLoan34[[#This Row],[PMT NO]]&lt;&gt;"",tblLoan34[[#This Row],[TOTAL PAYMENT]]-tblLoan34[[#This Row],[INTEREST]],"")</f>
        <v/>
      </c>
      <c r="H210" s="101" t="str">
        <f>IF(tblLoan34[[#This Row],[PMT NO]]&lt;&gt;"",tblLoan34[[#This Row],[BEGINNING BALANCE]]*(InterestRate/PaymentsPerYear),"")</f>
        <v/>
      </c>
      <c r="I210" s="101" t="str">
        <f>IF(tblLoan34[[#This Row],[PMT NO]]&lt;&gt;"",IF(tblLoan34[[#This Row],[SCHEDULED PAYMENT]]+tblLoan34[[#This Row],[EXTRA PAYMENT]]&lt;=tblLoan34[[#This Row],[BEGINNING BALANCE]],tblLoan34[[#This Row],[BEGINNING BALANCE]]-tblLoan34[[#This Row],[PRINCIPAL]],0),"")</f>
        <v/>
      </c>
      <c r="J210" s="101" t="str">
        <f>IF(tblLoan34[[#This Row],[PMT NO]]&lt;&gt;"",SUM(INDEX(tblLoan34[INTEREST],1,1):tblLoan34[[#This Row],[INTEREST]]),"")</f>
        <v/>
      </c>
    </row>
    <row r="211" spans="1:10" x14ac:dyDescent="0.2">
      <c r="A211" s="97" t="str">
        <f>IF(LoanIsGood,IF(ROW()-ROW(tblLoan34[[#Headers],[PMT NO]])&gt;ScheduledNumberOfPayments,"",ROW()-ROW(tblLoan34[[#Headers],[PMT NO]])),"")</f>
        <v/>
      </c>
      <c r="B211" s="98" t="str">
        <f>IF(tblLoan34[[#This Row],[PMT NO]]&lt;&gt;"",EOMONTH(LoanStartDate,ROW(tblLoan34[[#This Row],[PMT NO]])-ROW(tblLoan34[[#Headers],[PMT NO]])-2)+DAY(LoanStartDate),"")</f>
        <v/>
      </c>
      <c r="C211" s="101" t="str">
        <f>IF(tblLoan34[[#This Row],[PMT NO]]&lt;&gt;"",IF(ROW()-ROW(tblLoan34[[#Headers],[BEGINNING BALANCE]])=1,LoanAmount,INDEX(tblLoan34[ENDING BALANCE],ROW()-ROW(tblLoan34[[#Headers],[BEGINNING BALANCE]])-1)),"")</f>
        <v/>
      </c>
      <c r="D211" s="101" t="str">
        <f>IF(tblLoan34[[#This Row],[PMT NO]]&lt;&gt;"",ScheduledPayment,"")</f>
        <v/>
      </c>
      <c r="E21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11" s="101" t="str">
        <f>IF(tblLoan34[[#This Row],[PMT NO]]&lt;&gt;"",IF(tblLoan34[[#This Row],[SCHEDULED PAYMENT]]+tblLoan34[[#This Row],[EXTRA PAYMENT]]&lt;=tblLoan34[[#This Row],[BEGINNING BALANCE]],tblLoan34[[#This Row],[SCHEDULED PAYMENT]]+tblLoan34[[#This Row],[EXTRA PAYMENT]],tblLoan34[[#This Row],[BEGINNING BALANCE]]),"")</f>
        <v/>
      </c>
      <c r="G211" s="101" t="str">
        <f>IF(tblLoan34[[#This Row],[PMT NO]]&lt;&gt;"",tblLoan34[[#This Row],[TOTAL PAYMENT]]-tblLoan34[[#This Row],[INTEREST]],"")</f>
        <v/>
      </c>
      <c r="H211" s="101" t="str">
        <f>IF(tblLoan34[[#This Row],[PMT NO]]&lt;&gt;"",tblLoan34[[#This Row],[BEGINNING BALANCE]]*(InterestRate/PaymentsPerYear),"")</f>
        <v/>
      </c>
      <c r="I211" s="101" t="str">
        <f>IF(tblLoan34[[#This Row],[PMT NO]]&lt;&gt;"",IF(tblLoan34[[#This Row],[SCHEDULED PAYMENT]]+tblLoan34[[#This Row],[EXTRA PAYMENT]]&lt;=tblLoan34[[#This Row],[BEGINNING BALANCE]],tblLoan34[[#This Row],[BEGINNING BALANCE]]-tblLoan34[[#This Row],[PRINCIPAL]],0),"")</f>
        <v/>
      </c>
      <c r="J211" s="101" t="str">
        <f>IF(tblLoan34[[#This Row],[PMT NO]]&lt;&gt;"",SUM(INDEX(tblLoan34[INTEREST],1,1):tblLoan34[[#This Row],[INTEREST]]),"")</f>
        <v/>
      </c>
    </row>
    <row r="212" spans="1:10" x14ac:dyDescent="0.2">
      <c r="A212" s="97" t="str">
        <f>IF(LoanIsGood,IF(ROW()-ROW(tblLoan34[[#Headers],[PMT NO]])&gt;ScheduledNumberOfPayments,"",ROW()-ROW(tblLoan34[[#Headers],[PMT NO]])),"")</f>
        <v/>
      </c>
      <c r="B212" s="98" t="str">
        <f>IF(tblLoan34[[#This Row],[PMT NO]]&lt;&gt;"",EOMONTH(LoanStartDate,ROW(tblLoan34[[#This Row],[PMT NO]])-ROW(tblLoan34[[#Headers],[PMT NO]])-2)+DAY(LoanStartDate),"")</f>
        <v/>
      </c>
      <c r="C212" s="101" t="str">
        <f>IF(tblLoan34[[#This Row],[PMT NO]]&lt;&gt;"",IF(ROW()-ROW(tblLoan34[[#Headers],[BEGINNING BALANCE]])=1,LoanAmount,INDEX(tblLoan34[ENDING BALANCE],ROW()-ROW(tblLoan34[[#Headers],[BEGINNING BALANCE]])-1)),"")</f>
        <v/>
      </c>
      <c r="D212" s="101" t="str">
        <f>IF(tblLoan34[[#This Row],[PMT NO]]&lt;&gt;"",ScheduledPayment,"")</f>
        <v/>
      </c>
      <c r="E21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12" s="101" t="str">
        <f>IF(tblLoan34[[#This Row],[PMT NO]]&lt;&gt;"",IF(tblLoan34[[#This Row],[SCHEDULED PAYMENT]]+tblLoan34[[#This Row],[EXTRA PAYMENT]]&lt;=tblLoan34[[#This Row],[BEGINNING BALANCE]],tblLoan34[[#This Row],[SCHEDULED PAYMENT]]+tblLoan34[[#This Row],[EXTRA PAYMENT]],tblLoan34[[#This Row],[BEGINNING BALANCE]]),"")</f>
        <v/>
      </c>
      <c r="G212" s="101" t="str">
        <f>IF(tblLoan34[[#This Row],[PMT NO]]&lt;&gt;"",tblLoan34[[#This Row],[TOTAL PAYMENT]]-tblLoan34[[#This Row],[INTEREST]],"")</f>
        <v/>
      </c>
      <c r="H212" s="101" t="str">
        <f>IF(tblLoan34[[#This Row],[PMT NO]]&lt;&gt;"",tblLoan34[[#This Row],[BEGINNING BALANCE]]*(InterestRate/PaymentsPerYear),"")</f>
        <v/>
      </c>
      <c r="I212" s="101" t="str">
        <f>IF(tblLoan34[[#This Row],[PMT NO]]&lt;&gt;"",IF(tblLoan34[[#This Row],[SCHEDULED PAYMENT]]+tblLoan34[[#This Row],[EXTRA PAYMENT]]&lt;=tblLoan34[[#This Row],[BEGINNING BALANCE]],tblLoan34[[#This Row],[BEGINNING BALANCE]]-tblLoan34[[#This Row],[PRINCIPAL]],0),"")</f>
        <v/>
      </c>
      <c r="J212" s="101" t="str">
        <f>IF(tblLoan34[[#This Row],[PMT NO]]&lt;&gt;"",SUM(INDEX(tblLoan34[INTEREST],1,1):tblLoan34[[#This Row],[INTEREST]]),"")</f>
        <v/>
      </c>
    </row>
    <row r="213" spans="1:10" x14ac:dyDescent="0.2">
      <c r="A213" s="97" t="str">
        <f>IF(LoanIsGood,IF(ROW()-ROW(tblLoan34[[#Headers],[PMT NO]])&gt;ScheduledNumberOfPayments,"",ROW()-ROW(tblLoan34[[#Headers],[PMT NO]])),"")</f>
        <v/>
      </c>
      <c r="B213" s="98" t="str">
        <f>IF(tblLoan34[[#This Row],[PMT NO]]&lt;&gt;"",EOMONTH(LoanStartDate,ROW(tblLoan34[[#This Row],[PMT NO]])-ROW(tblLoan34[[#Headers],[PMT NO]])-2)+DAY(LoanStartDate),"")</f>
        <v/>
      </c>
      <c r="C213" s="101" t="str">
        <f>IF(tblLoan34[[#This Row],[PMT NO]]&lt;&gt;"",IF(ROW()-ROW(tblLoan34[[#Headers],[BEGINNING BALANCE]])=1,LoanAmount,INDEX(tblLoan34[ENDING BALANCE],ROW()-ROW(tblLoan34[[#Headers],[BEGINNING BALANCE]])-1)),"")</f>
        <v/>
      </c>
      <c r="D213" s="101" t="str">
        <f>IF(tblLoan34[[#This Row],[PMT NO]]&lt;&gt;"",ScheduledPayment,"")</f>
        <v/>
      </c>
      <c r="E21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13" s="101" t="str">
        <f>IF(tblLoan34[[#This Row],[PMT NO]]&lt;&gt;"",IF(tblLoan34[[#This Row],[SCHEDULED PAYMENT]]+tblLoan34[[#This Row],[EXTRA PAYMENT]]&lt;=tblLoan34[[#This Row],[BEGINNING BALANCE]],tblLoan34[[#This Row],[SCHEDULED PAYMENT]]+tblLoan34[[#This Row],[EXTRA PAYMENT]],tblLoan34[[#This Row],[BEGINNING BALANCE]]),"")</f>
        <v/>
      </c>
      <c r="G213" s="101" t="str">
        <f>IF(tblLoan34[[#This Row],[PMT NO]]&lt;&gt;"",tblLoan34[[#This Row],[TOTAL PAYMENT]]-tblLoan34[[#This Row],[INTEREST]],"")</f>
        <v/>
      </c>
      <c r="H213" s="101" t="str">
        <f>IF(tblLoan34[[#This Row],[PMT NO]]&lt;&gt;"",tblLoan34[[#This Row],[BEGINNING BALANCE]]*(InterestRate/PaymentsPerYear),"")</f>
        <v/>
      </c>
      <c r="I213" s="101" t="str">
        <f>IF(tblLoan34[[#This Row],[PMT NO]]&lt;&gt;"",IF(tblLoan34[[#This Row],[SCHEDULED PAYMENT]]+tblLoan34[[#This Row],[EXTRA PAYMENT]]&lt;=tblLoan34[[#This Row],[BEGINNING BALANCE]],tblLoan34[[#This Row],[BEGINNING BALANCE]]-tblLoan34[[#This Row],[PRINCIPAL]],0),"")</f>
        <v/>
      </c>
      <c r="J213" s="101" t="str">
        <f>IF(tblLoan34[[#This Row],[PMT NO]]&lt;&gt;"",SUM(INDEX(tblLoan34[INTEREST],1,1):tblLoan34[[#This Row],[INTEREST]]),"")</f>
        <v/>
      </c>
    </row>
    <row r="214" spans="1:10" x14ac:dyDescent="0.2">
      <c r="A214" s="97" t="str">
        <f>IF(LoanIsGood,IF(ROW()-ROW(tblLoan34[[#Headers],[PMT NO]])&gt;ScheduledNumberOfPayments,"",ROW()-ROW(tblLoan34[[#Headers],[PMT NO]])),"")</f>
        <v/>
      </c>
      <c r="B214" s="98" t="str">
        <f>IF(tblLoan34[[#This Row],[PMT NO]]&lt;&gt;"",EOMONTH(LoanStartDate,ROW(tblLoan34[[#This Row],[PMT NO]])-ROW(tblLoan34[[#Headers],[PMT NO]])-2)+DAY(LoanStartDate),"")</f>
        <v/>
      </c>
      <c r="C214" s="101" t="str">
        <f>IF(tblLoan34[[#This Row],[PMT NO]]&lt;&gt;"",IF(ROW()-ROW(tblLoan34[[#Headers],[BEGINNING BALANCE]])=1,LoanAmount,INDEX(tblLoan34[ENDING BALANCE],ROW()-ROW(tblLoan34[[#Headers],[BEGINNING BALANCE]])-1)),"")</f>
        <v/>
      </c>
      <c r="D214" s="101" t="str">
        <f>IF(tblLoan34[[#This Row],[PMT NO]]&lt;&gt;"",ScheduledPayment,"")</f>
        <v/>
      </c>
      <c r="E21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14" s="101" t="str">
        <f>IF(tblLoan34[[#This Row],[PMT NO]]&lt;&gt;"",IF(tblLoan34[[#This Row],[SCHEDULED PAYMENT]]+tblLoan34[[#This Row],[EXTRA PAYMENT]]&lt;=tblLoan34[[#This Row],[BEGINNING BALANCE]],tblLoan34[[#This Row],[SCHEDULED PAYMENT]]+tblLoan34[[#This Row],[EXTRA PAYMENT]],tblLoan34[[#This Row],[BEGINNING BALANCE]]),"")</f>
        <v/>
      </c>
      <c r="G214" s="101" t="str">
        <f>IF(tblLoan34[[#This Row],[PMT NO]]&lt;&gt;"",tblLoan34[[#This Row],[TOTAL PAYMENT]]-tblLoan34[[#This Row],[INTEREST]],"")</f>
        <v/>
      </c>
      <c r="H214" s="101" t="str">
        <f>IF(tblLoan34[[#This Row],[PMT NO]]&lt;&gt;"",tblLoan34[[#This Row],[BEGINNING BALANCE]]*(InterestRate/PaymentsPerYear),"")</f>
        <v/>
      </c>
      <c r="I214" s="101" t="str">
        <f>IF(tblLoan34[[#This Row],[PMT NO]]&lt;&gt;"",IF(tblLoan34[[#This Row],[SCHEDULED PAYMENT]]+tblLoan34[[#This Row],[EXTRA PAYMENT]]&lt;=tblLoan34[[#This Row],[BEGINNING BALANCE]],tblLoan34[[#This Row],[BEGINNING BALANCE]]-tblLoan34[[#This Row],[PRINCIPAL]],0),"")</f>
        <v/>
      </c>
      <c r="J214" s="101" t="str">
        <f>IF(tblLoan34[[#This Row],[PMT NO]]&lt;&gt;"",SUM(INDEX(tblLoan34[INTEREST],1,1):tblLoan34[[#This Row],[INTEREST]]),"")</f>
        <v/>
      </c>
    </row>
    <row r="215" spans="1:10" x14ac:dyDescent="0.2">
      <c r="A215" s="97" t="str">
        <f>IF(LoanIsGood,IF(ROW()-ROW(tblLoan34[[#Headers],[PMT NO]])&gt;ScheduledNumberOfPayments,"",ROW()-ROW(tblLoan34[[#Headers],[PMT NO]])),"")</f>
        <v/>
      </c>
      <c r="B215" s="98" t="str">
        <f>IF(tblLoan34[[#This Row],[PMT NO]]&lt;&gt;"",EOMONTH(LoanStartDate,ROW(tblLoan34[[#This Row],[PMT NO]])-ROW(tblLoan34[[#Headers],[PMT NO]])-2)+DAY(LoanStartDate),"")</f>
        <v/>
      </c>
      <c r="C215" s="101" t="str">
        <f>IF(tblLoan34[[#This Row],[PMT NO]]&lt;&gt;"",IF(ROW()-ROW(tblLoan34[[#Headers],[BEGINNING BALANCE]])=1,LoanAmount,INDEX(tblLoan34[ENDING BALANCE],ROW()-ROW(tblLoan34[[#Headers],[BEGINNING BALANCE]])-1)),"")</f>
        <v/>
      </c>
      <c r="D215" s="101" t="str">
        <f>IF(tblLoan34[[#This Row],[PMT NO]]&lt;&gt;"",ScheduledPayment,"")</f>
        <v/>
      </c>
      <c r="E21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15" s="101" t="str">
        <f>IF(tblLoan34[[#This Row],[PMT NO]]&lt;&gt;"",IF(tblLoan34[[#This Row],[SCHEDULED PAYMENT]]+tblLoan34[[#This Row],[EXTRA PAYMENT]]&lt;=tblLoan34[[#This Row],[BEGINNING BALANCE]],tblLoan34[[#This Row],[SCHEDULED PAYMENT]]+tblLoan34[[#This Row],[EXTRA PAYMENT]],tblLoan34[[#This Row],[BEGINNING BALANCE]]),"")</f>
        <v/>
      </c>
      <c r="G215" s="101" t="str">
        <f>IF(tblLoan34[[#This Row],[PMT NO]]&lt;&gt;"",tblLoan34[[#This Row],[TOTAL PAYMENT]]-tblLoan34[[#This Row],[INTEREST]],"")</f>
        <v/>
      </c>
      <c r="H215" s="101" t="str">
        <f>IF(tblLoan34[[#This Row],[PMT NO]]&lt;&gt;"",tblLoan34[[#This Row],[BEGINNING BALANCE]]*(InterestRate/PaymentsPerYear),"")</f>
        <v/>
      </c>
      <c r="I215" s="101" t="str">
        <f>IF(tblLoan34[[#This Row],[PMT NO]]&lt;&gt;"",IF(tblLoan34[[#This Row],[SCHEDULED PAYMENT]]+tblLoan34[[#This Row],[EXTRA PAYMENT]]&lt;=tblLoan34[[#This Row],[BEGINNING BALANCE]],tblLoan34[[#This Row],[BEGINNING BALANCE]]-tblLoan34[[#This Row],[PRINCIPAL]],0),"")</f>
        <v/>
      </c>
      <c r="J215" s="101" t="str">
        <f>IF(tblLoan34[[#This Row],[PMT NO]]&lt;&gt;"",SUM(INDEX(tblLoan34[INTEREST],1,1):tblLoan34[[#This Row],[INTEREST]]),"")</f>
        <v/>
      </c>
    </row>
    <row r="216" spans="1:10" x14ac:dyDescent="0.2">
      <c r="A216" s="97" t="str">
        <f>IF(LoanIsGood,IF(ROW()-ROW(tblLoan34[[#Headers],[PMT NO]])&gt;ScheduledNumberOfPayments,"",ROW()-ROW(tblLoan34[[#Headers],[PMT NO]])),"")</f>
        <v/>
      </c>
      <c r="B216" s="98" t="str">
        <f>IF(tblLoan34[[#This Row],[PMT NO]]&lt;&gt;"",EOMONTH(LoanStartDate,ROW(tblLoan34[[#This Row],[PMT NO]])-ROW(tblLoan34[[#Headers],[PMT NO]])-2)+DAY(LoanStartDate),"")</f>
        <v/>
      </c>
      <c r="C216" s="101" t="str">
        <f>IF(tblLoan34[[#This Row],[PMT NO]]&lt;&gt;"",IF(ROW()-ROW(tblLoan34[[#Headers],[BEGINNING BALANCE]])=1,LoanAmount,INDEX(tblLoan34[ENDING BALANCE],ROW()-ROW(tblLoan34[[#Headers],[BEGINNING BALANCE]])-1)),"")</f>
        <v/>
      </c>
      <c r="D216" s="101" t="str">
        <f>IF(tblLoan34[[#This Row],[PMT NO]]&lt;&gt;"",ScheduledPayment,"")</f>
        <v/>
      </c>
      <c r="E21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16" s="101" t="str">
        <f>IF(tblLoan34[[#This Row],[PMT NO]]&lt;&gt;"",IF(tblLoan34[[#This Row],[SCHEDULED PAYMENT]]+tblLoan34[[#This Row],[EXTRA PAYMENT]]&lt;=tblLoan34[[#This Row],[BEGINNING BALANCE]],tblLoan34[[#This Row],[SCHEDULED PAYMENT]]+tblLoan34[[#This Row],[EXTRA PAYMENT]],tblLoan34[[#This Row],[BEGINNING BALANCE]]),"")</f>
        <v/>
      </c>
      <c r="G216" s="101" t="str">
        <f>IF(tblLoan34[[#This Row],[PMT NO]]&lt;&gt;"",tblLoan34[[#This Row],[TOTAL PAYMENT]]-tblLoan34[[#This Row],[INTEREST]],"")</f>
        <v/>
      </c>
      <c r="H216" s="101" t="str">
        <f>IF(tblLoan34[[#This Row],[PMT NO]]&lt;&gt;"",tblLoan34[[#This Row],[BEGINNING BALANCE]]*(InterestRate/PaymentsPerYear),"")</f>
        <v/>
      </c>
      <c r="I216" s="101" t="str">
        <f>IF(tblLoan34[[#This Row],[PMT NO]]&lt;&gt;"",IF(tblLoan34[[#This Row],[SCHEDULED PAYMENT]]+tblLoan34[[#This Row],[EXTRA PAYMENT]]&lt;=tblLoan34[[#This Row],[BEGINNING BALANCE]],tblLoan34[[#This Row],[BEGINNING BALANCE]]-tblLoan34[[#This Row],[PRINCIPAL]],0),"")</f>
        <v/>
      </c>
      <c r="J216" s="101" t="str">
        <f>IF(tblLoan34[[#This Row],[PMT NO]]&lt;&gt;"",SUM(INDEX(tblLoan34[INTEREST],1,1):tblLoan34[[#This Row],[INTEREST]]),"")</f>
        <v/>
      </c>
    </row>
    <row r="217" spans="1:10" x14ac:dyDescent="0.2">
      <c r="A217" s="97" t="str">
        <f>IF(LoanIsGood,IF(ROW()-ROW(tblLoan34[[#Headers],[PMT NO]])&gt;ScheduledNumberOfPayments,"",ROW()-ROW(tblLoan34[[#Headers],[PMT NO]])),"")</f>
        <v/>
      </c>
      <c r="B217" s="98" t="str">
        <f>IF(tblLoan34[[#This Row],[PMT NO]]&lt;&gt;"",EOMONTH(LoanStartDate,ROW(tblLoan34[[#This Row],[PMT NO]])-ROW(tblLoan34[[#Headers],[PMT NO]])-2)+DAY(LoanStartDate),"")</f>
        <v/>
      </c>
      <c r="C217" s="101" t="str">
        <f>IF(tblLoan34[[#This Row],[PMT NO]]&lt;&gt;"",IF(ROW()-ROW(tblLoan34[[#Headers],[BEGINNING BALANCE]])=1,LoanAmount,INDEX(tblLoan34[ENDING BALANCE],ROW()-ROW(tblLoan34[[#Headers],[BEGINNING BALANCE]])-1)),"")</f>
        <v/>
      </c>
      <c r="D217" s="101" t="str">
        <f>IF(tblLoan34[[#This Row],[PMT NO]]&lt;&gt;"",ScheduledPayment,"")</f>
        <v/>
      </c>
      <c r="E21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17" s="101" t="str">
        <f>IF(tblLoan34[[#This Row],[PMT NO]]&lt;&gt;"",IF(tblLoan34[[#This Row],[SCHEDULED PAYMENT]]+tblLoan34[[#This Row],[EXTRA PAYMENT]]&lt;=tblLoan34[[#This Row],[BEGINNING BALANCE]],tblLoan34[[#This Row],[SCHEDULED PAYMENT]]+tblLoan34[[#This Row],[EXTRA PAYMENT]],tblLoan34[[#This Row],[BEGINNING BALANCE]]),"")</f>
        <v/>
      </c>
      <c r="G217" s="101" t="str">
        <f>IF(tblLoan34[[#This Row],[PMT NO]]&lt;&gt;"",tblLoan34[[#This Row],[TOTAL PAYMENT]]-tblLoan34[[#This Row],[INTEREST]],"")</f>
        <v/>
      </c>
      <c r="H217" s="101" t="str">
        <f>IF(tblLoan34[[#This Row],[PMT NO]]&lt;&gt;"",tblLoan34[[#This Row],[BEGINNING BALANCE]]*(InterestRate/PaymentsPerYear),"")</f>
        <v/>
      </c>
      <c r="I217" s="101" t="str">
        <f>IF(tblLoan34[[#This Row],[PMT NO]]&lt;&gt;"",IF(tblLoan34[[#This Row],[SCHEDULED PAYMENT]]+tblLoan34[[#This Row],[EXTRA PAYMENT]]&lt;=tblLoan34[[#This Row],[BEGINNING BALANCE]],tblLoan34[[#This Row],[BEGINNING BALANCE]]-tblLoan34[[#This Row],[PRINCIPAL]],0),"")</f>
        <v/>
      </c>
      <c r="J217" s="101" t="str">
        <f>IF(tblLoan34[[#This Row],[PMT NO]]&lt;&gt;"",SUM(INDEX(tblLoan34[INTEREST],1,1):tblLoan34[[#This Row],[INTEREST]]),"")</f>
        <v/>
      </c>
    </row>
    <row r="218" spans="1:10" x14ac:dyDescent="0.2">
      <c r="A218" s="97" t="str">
        <f>IF(LoanIsGood,IF(ROW()-ROW(tblLoan34[[#Headers],[PMT NO]])&gt;ScheduledNumberOfPayments,"",ROW()-ROW(tblLoan34[[#Headers],[PMT NO]])),"")</f>
        <v/>
      </c>
      <c r="B218" s="98" t="str">
        <f>IF(tblLoan34[[#This Row],[PMT NO]]&lt;&gt;"",EOMONTH(LoanStartDate,ROW(tblLoan34[[#This Row],[PMT NO]])-ROW(tblLoan34[[#Headers],[PMT NO]])-2)+DAY(LoanStartDate),"")</f>
        <v/>
      </c>
      <c r="C218" s="101" t="str">
        <f>IF(tblLoan34[[#This Row],[PMT NO]]&lt;&gt;"",IF(ROW()-ROW(tblLoan34[[#Headers],[BEGINNING BALANCE]])=1,LoanAmount,INDEX(tblLoan34[ENDING BALANCE],ROW()-ROW(tblLoan34[[#Headers],[BEGINNING BALANCE]])-1)),"")</f>
        <v/>
      </c>
      <c r="D218" s="101" t="str">
        <f>IF(tblLoan34[[#This Row],[PMT NO]]&lt;&gt;"",ScheduledPayment,"")</f>
        <v/>
      </c>
      <c r="E21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18" s="101" t="str">
        <f>IF(tblLoan34[[#This Row],[PMT NO]]&lt;&gt;"",IF(tblLoan34[[#This Row],[SCHEDULED PAYMENT]]+tblLoan34[[#This Row],[EXTRA PAYMENT]]&lt;=tblLoan34[[#This Row],[BEGINNING BALANCE]],tblLoan34[[#This Row],[SCHEDULED PAYMENT]]+tblLoan34[[#This Row],[EXTRA PAYMENT]],tblLoan34[[#This Row],[BEGINNING BALANCE]]),"")</f>
        <v/>
      </c>
      <c r="G218" s="101" t="str">
        <f>IF(tblLoan34[[#This Row],[PMT NO]]&lt;&gt;"",tblLoan34[[#This Row],[TOTAL PAYMENT]]-tblLoan34[[#This Row],[INTEREST]],"")</f>
        <v/>
      </c>
      <c r="H218" s="101" t="str">
        <f>IF(tblLoan34[[#This Row],[PMT NO]]&lt;&gt;"",tblLoan34[[#This Row],[BEGINNING BALANCE]]*(InterestRate/PaymentsPerYear),"")</f>
        <v/>
      </c>
      <c r="I218" s="101" t="str">
        <f>IF(tblLoan34[[#This Row],[PMT NO]]&lt;&gt;"",IF(tblLoan34[[#This Row],[SCHEDULED PAYMENT]]+tblLoan34[[#This Row],[EXTRA PAYMENT]]&lt;=tblLoan34[[#This Row],[BEGINNING BALANCE]],tblLoan34[[#This Row],[BEGINNING BALANCE]]-tblLoan34[[#This Row],[PRINCIPAL]],0),"")</f>
        <v/>
      </c>
      <c r="J218" s="101" t="str">
        <f>IF(tblLoan34[[#This Row],[PMT NO]]&lt;&gt;"",SUM(INDEX(tblLoan34[INTEREST],1,1):tblLoan34[[#This Row],[INTEREST]]),"")</f>
        <v/>
      </c>
    </row>
    <row r="219" spans="1:10" x14ac:dyDescent="0.2">
      <c r="A219" s="97" t="str">
        <f>IF(LoanIsGood,IF(ROW()-ROW(tblLoan34[[#Headers],[PMT NO]])&gt;ScheduledNumberOfPayments,"",ROW()-ROW(tblLoan34[[#Headers],[PMT NO]])),"")</f>
        <v/>
      </c>
      <c r="B219" s="98" t="str">
        <f>IF(tblLoan34[[#This Row],[PMT NO]]&lt;&gt;"",EOMONTH(LoanStartDate,ROW(tblLoan34[[#This Row],[PMT NO]])-ROW(tblLoan34[[#Headers],[PMT NO]])-2)+DAY(LoanStartDate),"")</f>
        <v/>
      </c>
      <c r="C219" s="101" t="str">
        <f>IF(tblLoan34[[#This Row],[PMT NO]]&lt;&gt;"",IF(ROW()-ROW(tblLoan34[[#Headers],[BEGINNING BALANCE]])=1,LoanAmount,INDEX(tblLoan34[ENDING BALANCE],ROW()-ROW(tblLoan34[[#Headers],[BEGINNING BALANCE]])-1)),"")</f>
        <v/>
      </c>
      <c r="D219" s="101" t="str">
        <f>IF(tblLoan34[[#This Row],[PMT NO]]&lt;&gt;"",ScheduledPayment,"")</f>
        <v/>
      </c>
      <c r="E21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19" s="101" t="str">
        <f>IF(tblLoan34[[#This Row],[PMT NO]]&lt;&gt;"",IF(tblLoan34[[#This Row],[SCHEDULED PAYMENT]]+tblLoan34[[#This Row],[EXTRA PAYMENT]]&lt;=tblLoan34[[#This Row],[BEGINNING BALANCE]],tblLoan34[[#This Row],[SCHEDULED PAYMENT]]+tblLoan34[[#This Row],[EXTRA PAYMENT]],tblLoan34[[#This Row],[BEGINNING BALANCE]]),"")</f>
        <v/>
      </c>
      <c r="G219" s="101" t="str">
        <f>IF(tblLoan34[[#This Row],[PMT NO]]&lt;&gt;"",tblLoan34[[#This Row],[TOTAL PAYMENT]]-tblLoan34[[#This Row],[INTEREST]],"")</f>
        <v/>
      </c>
      <c r="H219" s="101" t="str">
        <f>IF(tblLoan34[[#This Row],[PMT NO]]&lt;&gt;"",tblLoan34[[#This Row],[BEGINNING BALANCE]]*(InterestRate/PaymentsPerYear),"")</f>
        <v/>
      </c>
      <c r="I219" s="101" t="str">
        <f>IF(tblLoan34[[#This Row],[PMT NO]]&lt;&gt;"",IF(tblLoan34[[#This Row],[SCHEDULED PAYMENT]]+tblLoan34[[#This Row],[EXTRA PAYMENT]]&lt;=tblLoan34[[#This Row],[BEGINNING BALANCE]],tblLoan34[[#This Row],[BEGINNING BALANCE]]-tblLoan34[[#This Row],[PRINCIPAL]],0),"")</f>
        <v/>
      </c>
      <c r="J219" s="101" t="str">
        <f>IF(tblLoan34[[#This Row],[PMT NO]]&lt;&gt;"",SUM(INDEX(tblLoan34[INTEREST],1,1):tblLoan34[[#This Row],[INTEREST]]),"")</f>
        <v/>
      </c>
    </row>
    <row r="220" spans="1:10" x14ac:dyDescent="0.2">
      <c r="A220" s="97" t="str">
        <f>IF(LoanIsGood,IF(ROW()-ROW(tblLoan34[[#Headers],[PMT NO]])&gt;ScheduledNumberOfPayments,"",ROW()-ROW(tblLoan34[[#Headers],[PMT NO]])),"")</f>
        <v/>
      </c>
      <c r="B220" s="98" t="str">
        <f>IF(tblLoan34[[#This Row],[PMT NO]]&lt;&gt;"",EOMONTH(LoanStartDate,ROW(tblLoan34[[#This Row],[PMT NO]])-ROW(tblLoan34[[#Headers],[PMT NO]])-2)+DAY(LoanStartDate),"")</f>
        <v/>
      </c>
      <c r="C220" s="101" t="str">
        <f>IF(tblLoan34[[#This Row],[PMT NO]]&lt;&gt;"",IF(ROW()-ROW(tblLoan34[[#Headers],[BEGINNING BALANCE]])=1,LoanAmount,INDEX(tblLoan34[ENDING BALANCE],ROW()-ROW(tblLoan34[[#Headers],[BEGINNING BALANCE]])-1)),"")</f>
        <v/>
      </c>
      <c r="D220" s="101" t="str">
        <f>IF(tblLoan34[[#This Row],[PMT NO]]&lt;&gt;"",ScheduledPayment,"")</f>
        <v/>
      </c>
      <c r="E22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20" s="101" t="str">
        <f>IF(tblLoan34[[#This Row],[PMT NO]]&lt;&gt;"",IF(tblLoan34[[#This Row],[SCHEDULED PAYMENT]]+tblLoan34[[#This Row],[EXTRA PAYMENT]]&lt;=tblLoan34[[#This Row],[BEGINNING BALANCE]],tblLoan34[[#This Row],[SCHEDULED PAYMENT]]+tblLoan34[[#This Row],[EXTRA PAYMENT]],tblLoan34[[#This Row],[BEGINNING BALANCE]]),"")</f>
        <v/>
      </c>
      <c r="G220" s="101" t="str">
        <f>IF(tblLoan34[[#This Row],[PMT NO]]&lt;&gt;"",tblLoan34[[#This Row],[TOTAL PAYMENT]]-tblLoan34[[#This Row],[INTEREST]],"")</f>
        <v/>
      </c>
      <c r="H220" s="101" t="str">
        <f>IF(tblLoan34[[#This Row],[PMT NO]]&lt;&gt;"",tblLoan34[[#This Row],[BEGINNING BALANCE]]*(InterestRate/PaymentsPerYear),"")</f>
        <v/>
      </c>
      <c r="I220" s="101" t="str">
        <f>IF(tblLoan34[[#This Row],[PMT NO]]&lt;&gt;"",IF(tblLoan34[[#This Row],[SCHEDULED PAYMENT]]+tblLoan34[[#This Row],[EXTRA PAYMENT]]&lt;=tblLoan34[[#This Row],[BEGINNING BALANCE]],tblLoan34[[#This Row],[BEGINNING BALANCE]]-tblLoan34[[#This Row],[PRINCIPAL]],0),"")</f>
        <v/>
      </c>
      <c r="J220" s="101" t="str">
        <f>IF(tblLoan34[[#This Row],[PMT NO]]&lt;&gt;"",SUM(INDEX(tblLoan34[INTEREST],1,1):tblLoan34[[#This Row],[INTEREST]]),"")</f>
        <v/>
      </c>
    </row>
    <row r="221" spans="1:10" x14ac:dyDescent="0.2">
      <c r="A221" s="97" t="str">
        <f>IF(LoanIsGood,IF(ROW()-ROW(tblLoan34[[#Headers],[PMT NO]])&gt;ScheduledNumberOfPayments,"",ROW()-ROW(tblLoan34[[#Headers],[PMT NO]])),"")</f>
        <v/>
      </c>
      <c r="B221" s="98" t="str">
        <f>IF(tblLoan34[[#This Row],[PMT NO]]&lt;&gt;"",EOMONTH(LoanStartDate,ROW(tblLoan34[[#This Row],[PMT NO]])-ROW(tblLoan34[[#Headers],[PMT NO]])-2)+DAY(LoanStartDate),"")</f>
        <v/>
      </c>
      <c r="C221" s="101" t="str">
        <f>IF(tblLoan34[[#This Row],[PMT NO]]&lt;&gt;"",IF(ROW()-ROW(tblLoan34[[#Headers],[BEGINNING BALANCE]])=1,LoanAmount,INDEX(tblLoan34[ENDING BALANCE],ROW()-ROW(tblLoan34[[#Headers],[BEGINNING BALANCE]])-1)),"")</f>
        <v/>
      </c>
      <c r="D221" s="101" t="str">
        <f>IF(tblLoan34[[#This Row],[PMT NO]]&lt;&gt;"",ScheduledPayment,"")</f>
        <v/>
      </c>
      <c r="E22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21" s="101" t="str">
        <f>IF(tblLoan34[[#This Row],[PMT NO]]&lt;&gt;"",IF(tblLoan34[[#This Row],[SCHEDULED PAYMENT]]+tblLoan34[[#This Row],[EXTRA PAYMENT]]&lt;=tblLoan34[[#This Row],[BEGINNING BALANCE]],tblLoan34[[#This Row],[SCHEDULED PAYMENT]]+tblLoan34[[#This Row],[EXTRA PAYMENT]],tblLoan34[[#This Row],[BEGINNING BALANCE]]),"")</f>
        <v/>
      </c>
      <c r="G221" s="101" t="str">
        <f>IF(tblLoan34[[#This Row],[PMT NO]]&lt;&gt;"",tblLoan34[[#This Row],[TOTAL PAYMENT]]-tblLoan34[[#This Row],[INTEREST]],"")</f>
        <v/>
      </c>
      <c r="H221" s="101" t="str">
        <f>IF(tblLoan34[[#This Row],[PMT NO]]&lt;&gt;"",tblLoan34[[#This Row],[BEGINNING BALANCE]]*(InterestRate/PaymentsPerYear),"")</f>
        <v/>
      </c>
      <c r="I221" s="101" t="str">
        <f>IF(tblLoan34[[#This Row],[PMT NO]]&lt;&gt;"",IF(tblLoan34[[#This Row],[SCHEDULED PAYMENT]]+tblLoan34[[#This Row],[EXTRA PAYMENT]]&lt;=tblLoan34[[#This Row],[BEGINNING BALANCE]],tblLoan34[[#This Row],[BEGINNING BALANCE]]-tblLoan34[[#This Row],[PRINCIPAL]],0),"")</f>
        <v/>
      </c>
      <c r="J221" s="101" t="str">
        <f>IF(tblLoan34[[#This Row],[PMT NO]]&lt;&gt;"",SUM(INDEX(tblLoan34[INTEREST],1,1):tblLoan34[[#This Row],[INTEREST]]),"")</f>
        <v/>
      </c>
    </row>
    <row r="222" spans="1:10" x14ac:dyDescent="0.2">
      <c r="A222" s="97" t="str">
        <f>IF(LoanIsGood,IF(ROW()-ROW(tblLoan34[[#Headers],[PMT NO]])&gt;ScheduledNumberOfPayments,"",ROW()-ROW(tblLoan34[[#Headers],[PMT NO]])),"")</f>
        <v/>
      </c>
      <c r="B222" s="98" t="str">
        <f>IF(tblLoan34[[#This Row],[PMT NO]]&lt;&gt;"",EOMONTH(LoanStartDate,ROW(tblLoan34[[#This Row],[PMT NO]])-ROW(tblLoan34[[#Headers],[PMT NO]])-2)+DAY(LoanStartDate),"")</f>
        <v/>
      </c>
      <c r="C222" s="101" t="str">
        <f>IF(tblLoan34[[#This Row],[PMT NO]]&lt;&gt;"",IF(ROW()-ROW(tblLoan34[[#Headers],[BEGINNING BALANCE]])=1,LoanAmount,INDEX(tblLoan34[ENDING BALANCE],ROW()-ROW(tblLoan34[[#Headers],[BEGINNING BALANCE]])-1)),"")</f>
        <v/>
      </c>
      <c r="D222" s="101" t="str">
        <f>IF(tblLoan34[[#This Row],[PMT NO]]&lt;&gt;"",ScheduledPayment,"")</f>
        <v/>
      </c>
      <c r="E22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22" s="101" t="str">
        <f>IF(tblLoan34[[#This Row],[PMT NO]]&lt;&gt;"",IF(tblLoan34[[#This Row],[SCHEDULED PAYMENT]]+tblLoan34[[#This Row],[EXTRA PAYMENT]]&lt;=tblLoan34[[#This Row],[BEGINNING BALANCE]],tblLoan34[[#This Row],[SCHEDULED PAYMENT]]+tblLoan34[[#This Row],[EXTRA PAYMENT]],tblLoan34[[#This Row],[BEGINNING BALANCE]]),"")</f>
        <v/>
      </c>
      <c r="G222" s="101" t="str">
        <f>IF(tblLoan34[[#This Row],[PMT NO]]&lt;&gt;"",tblLoan34[[#This Row],[TOTAL PAYMENT]]-tblLoan34[[#This Row],[INTEREST]],"")</f>
        <v/>
      </c>
      <c r="H222" s="101" t="str">
        <f>IF(tblLoan34[[#This Row],[PMT NO]]&lt;&gt;"",tblLoan34[[#This Row],[BEGINNING BALANCE]]*(InterestRate/PaymentsPerYear),"")</f>
        <v/>
      </c>
      <c r="I222" s="101" t="str">
        <f>IF(tblLoan34[[#This Row],[PMT NO]]&lt;&gt;"",IF(tblLoan34[[#This Row],[SCHEDULED PAYMENT]]+tblLoan34[[#This Row],[EXTRA PAYMENT]]&lt;=tblLoan34[[#This Row],[BEGINNING BALANCE]],tblLoan34[[#This Row],[BEGINNING BALANCE]]-tblLoan34[[#This Row],[PRINCIPAL]],0),"")</f>
        <v/>
      </c>
      <c r="J222" s="101" t="str">
        <f>IF(tblLoan34[[#This Row],[PMT NO]]&lt;&gt;"",SUM(INDEX(tblLoan34[INTEREST],1,1):tblLoan34[[#This Row],[INTEREST]]),"")</f>
        <v/>
      </c>
    </row>
    <row r="223" spans="1:10" x14ac:dyDescent="0.2">
      <c r="A223" s="97" t="str">
        <f>IF(LoanIsGood,IF(ROW()-ROW(tblLoan34[[#Headers],[PMT NO]])&gt;ScheduledNumberOfPayments,"",ROW()-ROW(tblLoan34[[#Headers],[PMT NO]])),"")</f>
        <v/>
      </c>
      <c r="B223" s="98" t="str">
        <f>IF(tblLoan34[[#This Row],[PMT NO]]&lt;&gt;"",EOMONTH(LoanStartDate,ROW(tblLoan34[[#This Row],[PMT NO]])-ROW(tblLoan34[[#Headers],[PMT NO]])-2)+DAY(LoanStartDate),"")</f>
        <v/>
      </c>
      <c r="C223" s="101" t="str">
        <f>IF(tblLoan34[[#This Row],[PMT NO]]&lt;&gt;"",IF(ROW()-ROW(tblLoan34[[#Headers],[BEGINNING BALANCE]])=1,LoanAmount,INDEX(tblLoan34[ENDING BALANCE],ROW()-ROW(tblLoan34[[#Headers],[BEGINNING BALANCE]])-1)),"")</f>
        <v/>
      </c>
      <c r="D223" s="101" t="str">
        <f>IF(tblLoan34[[#This Row],[PMT NO]]&lt;&gt;"",ScheduledPayment,"")</f>
        <v/>
      </c>
      <c r="E22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23" s="101" t="str">
        <f>IF(tblLoan34[[#This Row],[PMT NO]]&lt;&gt;"",IF(tblLoan34[[#This Row],[SCHEDULED PAYMENT]]+tblLoan34[[#This Row],[EXTRA PAYMENT]]&lt;=tblLoan34[[#This Row],[BEGINNING BALANCE]],tblLoan34[[#This Row],[SCHEDULED PAYMENT]]+tblLoan34[[#This Row],[EXTRA PAYMENT]],tblLoan34[[#This Row],[BEGINNING BALANCE]]),"")</f>
        <v/>
      </c>
      <c r="G223" s="101" t="str">
        <f>IF(tblLoan34[[#This Row],[PMT NO]]&lt;&gt;"",tblLoan34[[#This Row],[TOTAL PAYMENT]]-tblLoan34[[#This Row],[INTEREST]],"")</f>
        <v/>
      </c>
      <c r="H223" s="101" t="str">
        <f>IF(tblLoan34[[#This Row],[PMT NO]]&lt;&gt;"",tblLoan34[[#This Row],[BEGINNING BALANCE]]*(InterestRate/PaymentsPerYear),"")</f>
        <v/>
      </c>
      <c r="I223" s="101" t="str">
        <f>IF(tblLoan34[[#This Row],[PMT NO]]&lt;&gt;"",IF(tblLoan34[[#This Row],[SCHEDULED PAYMENT]]+tblLoan34[[#This Row],[EXTRA PAYMENT]]&lt;=tblLoan34[[#This Row],[BEGINNING BALANCE]],tblLoan34[[#This Row],[BEGINNING BALANCE]]-tblLoan34[[#This Row],[PRINCIPAL]],0),"")</f>
        <v/>
      </c>
      <c r="J223" s="101" t="str">
        <f>IF(tblLoan34[[#This Row],[PMT NO]]&lt;&gt;"",SUM(INDEX(tblLoan34[INTEREST],1,1):tblLoan34[[#This Row],[INTEREST]]),"")</f>
        <v/>
      </c>
    </row>
    <row r="224" spans="1:10" x14ac:dyDescent="0.2">
      <c r="A224" s="97" t="str">
        <f>IF(LoanIsGood,IF(ROW()-ROW(tblLoan34[[#Headers],[PMT NO]])&gt;ScheduledNumberOfPayments,"",ROW()-ROW(tblLoan34[[#Headers],[PMT NO]])),"")</f>
        <v/>
      </c>
      <c r="B224" s="98" t="str">
        <f>IF(tblLoan34[[#This Row],[PMT NO]]&lt;&gt;"",EOMONTH(LoanStartDate,ROW(tblLoan34[[#This Row],[PMT NO]])-ROW(tblLoan34[[#Headers],[PMT NO]])-2)+DAY(LoanStartDate),"")</f>
        <v/>
      </c>
      <c r="C224" s="101" t="str">
        <f>IF(tblLoan34[[#This Row],[PMT NO]]&lt;&gt;"",IF(ROW()-ROW(tblLoan34[[#Headers],[BEGINNING BALANCE]])=1,LoanAmount,INDEX(tblLoan34[ENDING BALANCE],ROW()-ROW(tblLoan34[[#Headers],[BEGINNING BALANCE]])-1)),"")</f>
        <v/>
      </c>
      <c r="D224" s="101" t="str">
        <f>IF(tblLoan34[[#This Row],[PMT NO]]&lt;&gt;"",ScheduledPayment,"")</f>
        <v/>
      </c>
      <c r="E22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24" s="101" t="str">
        <f>IF(tblLoan34[[#This Row],[PMT NO]]&lt;&gt;"",IF(tblLoan34[[#This Row],[SCHEDULED PAYMENT]]+tblLoan34[[#This Row],[EXTRA PAYMENT]]&lt;=tblLoan34[[#This Row],[BEGINNING BALANCE]],tblLoan34[[#This Row],[SCHEDULED PAYMENT]]+tblLoan34[[#This Row],[EXTRA PAYMENT]],tblLoan34[[#This Row],[BEGINNING BALANCE]]),"")</f>
        <v/>
      </c>
      <c r="G224" s="101" t="str">
        <f>IF(tblLoan34[[#This Row],[PMT NO]]&lt;&gt;"",tblLoan34[[#This Row],[TOTAL PAYMENT]]-tblLoan34[[#This Row],[INTEREST]],"")</f>
        <v/>
      </c>
      <c r="H224" s="101" t="str">
        <f>IF(tblLoan34[[#This Row],[PMT NO]]&lt;&gt;"",tblLoan34[[#This Row],[BEGINNING BALANCE]]*(InterestRate/PaymentsPerYear),"")</f>
        <v/>
      </c>
      <c r="I224" s="101" t="str">
        <f>IF(tblLoan34[[#This Row],[PMT NO]]&lt;&gt;"",IF(tblLoan34[[#This Row],[SCHEDULED PAYMENT]]+tblLoan34[[#This Row],[EXTRA PAYMENT]]&lt;=tblLoan34[[#This Row],[BEGINNING BALANCE]],tblLoan34[[#This Row],[BEGINNING BALANCE]]-tblLoan34[[#This Row],[PRINCIPAL]],0),"")</f>
        <v/>
      </c>
      <c r="J224" s="101" t="str">
        <f>IF(tblLoan34[[#This Row],[PMT NO]]&lt;&gt;"",SUM(INDEX(tblLoan34[INTEREST],1,1):tblLoan34[[#This Row],[INTEREST]]),"")</f>
        <v/>
      </c>
    </row>
    <row r="225" spans="1:10" x14ac:dyDescent="0.2">
      <c r="A225" s="97" t="str">
        <f>IF(LoanIsGood,IF(ROW()-ROW(tblLoan34[[#Headers],[PMT NO]])&gt;ScheduledNumberOfPayments,"",ROW()-ROW(tblLoan34[[#Headers],[PMT NO]])),"")</f>
        <v/>
      </c>
      <c r="B225" s="98" t="str">
        <f>IF(tblLoan34[[#This Row],[PMT NO]]&lt;&gt;"",EOMONTH(LoanStartDate,ROW(tblLoan34[[#This Row],[PMT NO]])-ROW(tblLoan34[[#Headers],[PMT NO]])-2)+DAY(LoanStartDate),"")</f>
        <v/>
      </c>
      <c r="C225" s="101" t="str">
        <f>IF(tblLoan34[[#This Row],[PMT NO]]&lt;&gt;"",IF(ROW()-ROW(tblLoan34[[#Headers],[BEGINNING BALANCE]])=1,LoanAmount,INDEX(tblLoan34[ENDING BALANCE],ROW()-ROW(tblLoan34[[#Headers],[BEGINNING BALANCE]])-1)),"")</f>
        <v/>
      </c>
      <c r="D225" s="101" t="str">
        <f>IF(tblLoan34[[#This Row],[PMT NO]]&lt;&gt;"",ScheduledPayment,"")</f>
        <v/>
      </c>
      <c r="E22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25" s="101" t="str">
        <f>IF(tblLoan34[[#This Row],[PMT NO]]&lt;&gt;"",IF(tblLoan34[[#This Row],[SCHEDULED PAYMENT]]+tblLoan34[[#This Row],[EXTRA PAYMENT]]&lt;=tblLoan34[[#This Row],[BEGINNING BALANCE]],tblLoan34[[#This Row],[SCHEDULED PAYMENT]]+tblLoan34[[#This Row],[EXTRA PAYMENT]],tblLoan34[[#This Row],[BEGINNING BALANCE]]),"")</f>
        <v/>
      </c>
      <c r="G225" s="101" t="str">
        <f>IF(tblLoan34[[#This Row],[PMT NO]]&lt;&gt;"",tblLoan34[[#This Row],[TOTAL PAYMENT]]-tblLoan34[[#This Row],[INTEREST]],"")</f>
        <v/>
      </c>
      <c r="H225" s="101" t="str">
        <f>IF(tblLoan34[[#This Row],[PMT NO]]&lt;&gt;"",tblLoan34[[#This Row],[BEGINNING BALANCE]]*(InterestRate/PaymentsPerYear),"")</f>
        <v/>
      </c>
      <c r="I225" s="101" t="str">
        <f>IF(tblLoan34[[#This Row],[PMT NO]]&lt;&gt;"",IF(tblLoan34[[#This Row],[SCHEDULED PAYMENT]]+tblLoan34[[#This Row],[EXTRA PAYMENT]]&lt;=tblLoan34[[#This Row],[BEGINNING BALANCE]],tblLoan34[[#This Row],[BEGINNING BALANCE]]-tblLoan34[[#This Row],[PRINCIPAL]],0),"")</f>
        <v/>
      </c>
      <c r="J225" s="101" t="str">
        <f>IF(tblLoan34[[#This Row],[PMT NO]]&lt;&gt;"",SUM(INDEX(tblLoan34[INTEREST],1,1):tblLoan34[[#This Row],[INTEREST]]),"")</f>
        <v/>
      </c>
    </row>
    <row r="226" spans="1:10" x14ac:dyDescent="0.2">
      <c r="A226" s="97" t="str">
        <f>IF(LoanIsGood,IF(ROW()-ROW(tblLoan34[[#Headers],[PMT NO]])&gt;ScheduledNumberOfPayments,"",ROW()-ROW(tblLoan34[[#Headers],[PMT NO]])),"")</f>
        <v/>
      </c>
      <c r="B226" s="98" t="str">
        <f>IF(tblLoan34[[#This Row],[PMT NO]]&lt;&gt;"",EOMONTH(LoanStartDate,ROW(tblLoan34[[#This Row],[PMT NO]])-ROW(tblLoan34[[#Headers],[PMT NO]])-2)+DAY(LoanStartDate),"")</f>
        <v/>
      </c>
      <c r="C226" s="101" t="str">
        <f>IF(tblLoan34[[#This Row],[PMT NO]]&lt;&gt;"",IF(ROW()-ROW(tblLoan34[[#Headers],[BEGINNING BALANCE]])=1,LoanAmount,INDEX(tblLoan34[ENDING BALANCE],ROW()-ROW(tblLoan34[[#Headers],[BEGINNING BALANCE]])-1)),"")</f>
        <v/>
      </c>
      <c r="D226" s="101" t="str">
        <f>IF(tblLoan34[[#This Row],[PMT NO]]&lt;&gt;"",ScheduledPayment,"")</f>
        <v/>
      </c>
      <c r="E22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26" s="101" t="str">
        <f>IF(tblLoan34[[#This Row],[PMT NO]]&lt;&gt;"",IF(tblLoan34[[#This Row],[SCHEDULED PAYMENT]]+tblLoan34[[#This Row],[EXTRA PAYMENT]]&lt;=tblLoan34[[#This Row],[BEGINNING BALANCE]],tblLoan34[[#This Row],[SCHEDULED PAYMENT]]+tblLoan34[[#This Row],[EXTRA PAYMENT]],tblLoan34[[#This Row],[BEGINNING BALANCE]]),"")</f>
        <v/>
      </c>
      <c r="G226" s="101" t="str">
        <f>IF(tblLoan34[[#This Row],[PMT NO]]&lt;&gt;"",tblLoan34[[#This Row],[TOTAL PAYMENT]]-tblLoan34[[#This Row],[INTEREST]],"")</f>
        <v/>
      </c>
      <c r="H226" s="101" t="str">
        <f>IF(tblLoan34[[#This Row],[PMT NO]]&lt;&gt;"",tblLoan34[[#This Row],[BEGINNING BALANCE]]*(InterestRate/PaymentsPerYear),"")</f>
        <v/>
      </c>
      <c r="I226" s="101" t="str">
        <f>IF(tblLoan34[[#This Row],[PMT NO]]&lt;&gt;"",IF(tblLoan34[[#This Row],[SCHEDULED PAYMENT]]+tblLoan34[[#This Row],[EXTRA PAYMENT]]&lt;=tblLoan34[[#This Row],[BEGINNING BALANCE]],tblLoan34[[#This Row],[BEGINNING BALANCE]]-tblLoan34[[#This Row],[PRINCIPAL]],0),"")</f>
        <v/>
      </c>
      <c r="J226" s="101" t="str">
        <f>IF(tblLoan34[[#This Row],[PMT NO]]&lt;&gt;"",SUM(INDEX(tblLoan34[INTEREST],1,1):tblLoan34[[#This Row],[INTEREST]]),"")</f>
        <v/>
      </c>
    </row>
    <row r="227" spans="1:10" x14ac:dyDescent="0.2">
      <c r="A227" s="97" t="str">
        <f>IF(LoanIsGood,IF(ROW()-ROW(tblLoan34[[#Headers],[PMT NO]])&gt;ScheduledNumberOfPayments,"",ROW()-ROW(tblLoan34[[#Headers],[PMT NO]])),"")</f>
        <v/>
      </c>
      <c r="B227" s="98" t="str">
        <f>IF(tblLoan34[[#This Row],[PMT NO]]&lt;&gt;"",EOMONTH(LoanStartDate,ROW(tblLoan34[[#This Row],[PMT NO]])-ROW(tblLoan34[[#Headers],[PMT NO]])-2)+DAY(LoanStartDate),"")</f>
        <v/>
      </c>
      <c r="C227" s="101" t="str">
        <f>IF(tblLoan34[[#This Row],[PMT NO]]&lt;&gt;"",IF(ROW()-ROW(tblLoan34[[#Headers],[BEGINNING BALANCE]])=1,LoanAmount,INDEX(tblLoan34[ENDING BALANCE],ROW()-ROW(tblLoan34[[#Headers],[BEGINNING BALANCE]])-1)),"")</f>
        <v/>
      </c>
      <c r="D227" s="101" t="str">
        <f>IF(tblLoan34[[#This Row],[PMT NO]]&lt;&gt;"",ScheduledPayment,"")</f>
        <v/>
      </c>
      <c r="E22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27" s="101" t="str">
        <f>IF(tblLoan34[[#This Row],[PMT NO]]&lt;&gt;"",IF(tblLoan34[[#This Row],[SCHEDULED PAYMENT]]+tblLoan34[[#This Row],[EXTRA PAYMENT]]&lt;=tblLoan34[[#This Row],[BEGINNING BALANCE]],tblLoan34[[#This Row],[SCHEDULED PAYMENT]]+tblLoan34[[#This Row],[EXTRA PAYMENT]],tblLoan34[[#This Row],[BEGINNING BALANCE]]),"")</f>
        <v/>
      </c>
      <c r="G227" s="101" t="str">
        <f>IF(tblLoan34[[#This Row],[PMT NO]]&lt;&gt;"",tblLoan34[[#This Row],[TOTAL PAYMENT]]-tblLoan34[[#This Row],[INTEREST]],"")</f>
        <v/>
      </c>
      <c r="H227" s="101" t="str">
        <f>IF(tblLoan34[[#This Row],[PMT NO]]&lt;&gt;"",tblLoan34[[#This Row],[BEGINNING BALANCE]]*(InterestRate/PaymentsPerYear),"")</f>
        <v/>
      </c>
      <c r="I227" s="101" t="str">
        <f>IF(tblLoan34[[#This Row],[PMT NO]]&lt;&gt;"",IF(tblLoan34[[#This Row],[SCHEDULED PAYMENT]]+tblLoan34[[#This Row],[EXTRA PAYMENT]]&lt;=tblLoan34[[#This Row],[BEGINNING BALANCE]],tblLoan34[[#This Row],[BEGINNING BALANCE]]-tblLoan34[[#This Row],[PRINCIPAL]],0),"")</f>
        <v/>
      </c>
      <c r="J227" s="101" t="str">
        <f>IF(tblLoan34[[#This Row],[PMT NO]]&lt;&gt;"",SUM(INDEX(tblLoan34[INTEREST],1,1):tblLoan34[[#This Row],[INTEREST]]),"")</f>
        <v/>
      </c>
    </row>
    <row r="228" spans="1:10" x14ac:dyDescent="0.2">
      <c r="A228" s="97" t="str">
        <f>IF(LoanIsGood,IF(ROW()-ROW(tblLoan34[[#Headers],[PMT NO]])&gt;ScheduledNumberOfPayments,"",ROW()-ROW(tblLoan34[[#Headers],[PMT NO]])),"")</f>
        <v/>
      </c>
      <c r="B228" s="98" t="str">
        <f>IF(tblLoan34[[#This Row],[PMT NO]]&lt;&gt;"",EOMONTH(LoanStartDate,ROW(tblLoan34[[#This Row],[PMT NO]])-ROW(tblLoan34[[#Headers],[PMT NO]])-2)+DAY(LoanStartDate),"")</f>
        <v/>
      </c>
      <c r="C228" s="101" t="str">
        <f>IF(tblLoan34[[#This Row],[PMT NO]]&lt;&gt;"",IF(ROW()-ROW(tblLoan34[[#Headers],[BEGINNING BALANCE]])=1,LoanAmount,INDEX(tblLoan34[ENDING BALANCE],ROW()-ROW(tblLoan34[[#Headers],[BEGINNING BALANCE]])-1)),"")</f>
        <v/>
      </c>
      <c r="D228" s="101" t="str">
        <f>IF(tblLoan34[[#This Row],[PMT NO]]&lt;&gt;"",ScheduledPayment,"")</f>
        <v/>
      </c>
      <c r="E22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28" s="101" t="str">
        <f>IF(tblLoan34[[#This Row],[PMT NO]]&lt;&gt;"",IF(tblLoan34[[#This Row],[SCHEDULED PAYMENT]]+tblLoan34[[#This Row],[EXTRA PAYMENT]]&lt;=tblLoan34[[#This Row],[BEGINNING BALANCE]],tblLoan34[[#This Row],[SCHEDULED PAYMENT]]+tblLoan34[[#This Row],[EXTRA PAYMENT]],tblLoan34[[#This Row],[BEGINNING BALANCE]]),"")</f>
        <v/>
      </c>
      <c r="G228" s="101" t="str">
        <f>IF(tblLoan34[[#This Row],[PMT NO]]&lt;&gt;"",tblLoan34[[#This Row],[TOTAL PAYMENT]]-tblLoan34[[#This Row],[INTEREST]],"")</f>
        <v/>
      </c>
      <c r="H228" s="101" t="str">
        <f>IF(tblLoan34[[#This Row],[PMT NO]]&lt;&gt;"",tblLoan34[[#This Row],[BEGINNING BALANCE]]*(InterestRate/PaymentsPerYear),"")</f>
        <v/>
      </c>
      <c r="I228" s="101" t="str">
        <f>IF(tblLoan34[[#This Row],[PMT NO]]&lt;&gt;"",IF(tblLoan34[[#This Row],[SCHEDULED PAYMENT]]+tblLoan34[[#This Row],[EXTRA PAYMENT]]&lt;=tblLoan34[[#This Row],[BEGINNING BALANCE]],tblLoan34[[#This Row],[BEGINNING BALANCE]]-tblLoan34[[#This Row],[PRINCIPAL]],0),"")</f>
        <v/>
      </c>
      <c r="J228" s="101" t="str">
        <f>IF(tblLoan34[[#This Row],[PMT NO]]&lt;&gt;"",SUM(INDEX(tblLoan34[INTEREST],1,1):tblLoan34[[#This Row],[INTEREST]]),"")</f>
        <v/>
      </c>
    </row>
    <row r="229" spans="1:10" x14ac:dyDescent="0.2">
      <c r="A229" s="97" t="str">
        <f>IF(LoanIsGood,IF(ROW()-ROW(tblLoan34[[#Headers],[PMT NO]])&gt;ScheduledNumberOfPayments,"",ROW()-ROW(tblLoan34[[#Headers],[PMT NO]])),"")</f>
        <v/>
      </c>
      <c r="B229" s="98" t="str">
        <f>IF(tblLoan34[[#This Row],[PMT NO]]&lt;&gt;"",EOMONTH(LoanStartDate,ROW(tblLoan34[[#This Row],[PMT NO]])-ROW(tblLoan34[[#Headers],[PMT NO]])-2)+DAY(LoanStartDate),"")</f>
        <v/>
      </c>
      <c r="C229" s="101" t="str">
        <f>IF(tblLoan34[[#This Row],[PMT NO]]&lt;&gt;"",IF(ROW()-ROW(tblLoan34[[#Headers],[BEGINNING BALANCE]])=1,LoanAmount,INDEX(tblLoan34[ENDING BALANCE],ROW()-ROW(tblLoan34[[#Headers],[BEGINNING BALANCE]])-1)),"")</f>
        <v/>
      </c>
      <c r="D229" s="101" t="str">
        <f>IF(tblLoan34[[#This Row],[PMT NO]]&lt;&gt;"",ScheduledPayment,"")</f>
        <v/>
      </c>
      <c r="E22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29" s="101" t="str">
        <f>IF(tblLoan34[[#This Row],[PMT NO]]&lt;&gt;"",IF(tblLoan34[[#This Row],[SCHEDULED PAYMENT]]+tblLoan34[[#This Row],[EXTRA PAYMENT]]&lt;=tblLoan34[[#This Row],[BEGINNING BALANCE]],tblLoan34[[#This Row],[SCHEDULED PAYMENT]]+tblLoan34[[#This Row],[EXTRA PAYMENT]],tblLoan34[[#This Row],[BEGINNING BALANCE]]),"")</f>
        <v/>
      </c>
      <c r="G229" s="101" t="str">
        <f>IF(tblLoan34[[#This Row],[PMT NO]]&lt;&gt;"",tblLoan34[[#This Row],[TOTAL PAYMENT]]-tblLoan34[[#This Row],[INTEREST]],"")</f>
        <v/>
      </c>
      <c r="H229" s="101" t="str">
        <f>IF(tblLoan34[[#This Row],[PMT NO]]&lt;&gt;"",tblLoan34[[#This Row],[BEGINNING BALANCE]]*(InterestRate/PaymentsPerYear),"")</f>
        <v/>
      </c>
      <c r="I229" s="101" t="str">
        <f>IF(tblLoan34[[#This Row],[PMT NO]]&lt;&gt;"",IF(tblLoan34[[#This Row],[SCHEDULED PAYMENT]]+tblLoan34[[#This Row],[EXTRA PAYMENT]]&lt;=tblLoan34[[#This Row],[BEGINNING BALANCE]],tblLoan34[[#This Row],[BEGINNING BALANCE]]-tblLoan34[[#This Row],[PRINCIPAL]],0),"")</f>
        <v/>
      </c>
      <c r="J229" s="101" t="str">
        <f>IF(tblLoan34[[#This Row],[PMT NO]]&lt;&gt;"",SUM(INDEX(tblLoan34[INTEREST],1,1):tblLoan34[[#This Row],[INTEREST]]),"")</f>
        <v/>
      </c>
    </row>
    <row r="230" spans="1:10" x14ac:dyDescent="0.2">
      <c r="A230" s="97" t="str">
        <f>IF(LoanIsGood,IF(ROW()-ROW(tblLoan34[[#Headers],[PMT NO]])&gt;ScheduledNumberOfPayments,"",ROW()-ROW(tblLoan34[[#Headers],[PMT NO]])),"")</f>
        <v/>
      </c>
      <c r="B230" s="98" t="str">
        <f>IF(tblLoan34[[#This Row],[PMT NO]]&lt;&gt;"",EOMONTH(LoanStartDate,ROW(tblLoan34[[#This Row],[PMT NO]])-ROW(tblLoan34[[#Headers],[PMT NO]])-2)+DAY(LoanStartDate),"")</f>
        <v/>
      </c>
      <c r="C230" s="101" t="str">
        <f>IF(tblLoan34[[#This Row],[PMT NO]]&lt;&gt;"",IF(ROW()-ROW(tblLoan34[[#Headers],[BEGINNING BALANCE]])=1,LoanAmount,INDEX(tblLoan34[ENDING BALANCE],ROW()-ROW(tblLoan34[[#Headers],[BEGINNING BALANCE]])-1)),"")</f>
        <v/>
      </c>
      <c r="D230" s="101" t="str">
        <f>IF(tblLoan34[[#This Row],[PMT NO]]&lt;&gt;"",ScheduledPayment,"")</f>
        <v/>
      </c>
      <c r="E23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30" s="101" t="str">
        <f>IF(tblLoan34[[#This Row],[PMT NO]]&lt;&gt;"",IF(tblLoan34[[#This Row],[SCHEDULED PAYMENT]]+tblLoan34[[#This Row],[EXTRA PAYMENT]]&lt;=tblLoan34[[#This Row],[BEGINNING BALANCE]],tblLoan34[[#This Row],[SCHEDULED PAYMENT]]+tblLoan34[[#This Row],[EXTRA PAYMENT]],tblLoan34[[#This Row],[BEGINNING BALANCE]]),"")</f>
        <v/>
      </c>
      <c r="G230" s="101" t="str">
        <f>IF(tblLoan34[[#This Row],[PMT NO]]&lt;&gt;"",tblLoan34[[#This Row],[TOTAL PAYMENT]]-tblLoan34[[#This Row],[INTEREST]],"")</f>
        <v/>
      </c>
      <c r="H230" s="101" t="str">
        <f>IF(tblLoan34[[#This Row],[PMT NO]]&lt;&gt;"",tblLoan34[[#This Row],[BEGINNING BALANCE]]*(InterestRate/PaymentsPerYear),"")</f>
        <v/>
      </c>
      <c r="I230" s="101" t="str">
        <f>IF(tblLoan34[[#This Row],[PMT NO]]&lt;&gt;"",IF(tblLoan34[[#This Row],[SCHEDULED PAYMENT]]+tblLoan34[[#This Row],[EXTRA PAYMENT]]&lt;=tblLoan34[[#This Row],[BEGINNING BALANCE]],tblLoan34[[#This Row],[BEGINNING BALANCE]]-tblLoan34[[#This Row],[PRINCIPAL]],0),"")</f>
        <v/>
      </c>
      <c r="J230" s="101" t="str">
        <f>IF(tblLoan34[[#This Row],[PMT NO]]&lt;&gt;"",SUM(INDEX(tblLoan34[INTEREST],1,1):tblLoan34[[#This Row],[INTEREST]]),"")</f>
        <v/>
      </c>
    </row>
    <row r="231" spans="1:10" x14ac:dyDescent="0.2">
      <c r="A231" s="97" t="str">
        <f>IF(LoanIsGood,IF(ROW()-ROW(tblLoan34[[#Headers],[PMT NO]])&gt;ScheduledNumberOfPayments,"",ROW()-ROW(tblLoan34[[#Headers],[PMT NO]])),"")</f>
        <v/>
      </c>
      <c r="B231" s="98" t="str">
        <f>IF(tblLoan34[[#This Row],[PMT NO]]&lt;&gt;"",EOMONTH(LoanStartDate,ROW(tblLoan34[[#This Row],[PMT NO]])-ROW(tblLoan34[[#Headers],[PMT NO]])-2)+DAY(LoanStartDate),"")</f>
        <v/>
      </c>
      <c r="C231" s="101" t="str">
        <f>IF(tblLoan34[[#This Row],[PMT NO]]&lt;&gt;"",IF(ROW()-ROW(tblLoan34[[#Headers],[BEGINNING BALANCE]])=1,LoanAmount,INDEX(tblLoan34[ENDING BALANCE],ROW()-ROW(tblLoan34[[#Headers],[BEGINNING BALANCE]])-1)),"")</f>
        <v/>
      </c>
      <c r="D231" s="101" t="str">
        <f>IF(tblLoan34[[#This Row],[PMT NO]]&lt;&gt;"",ScheduledPayment,"")</f>
        <v/>
      </c>
      <c r="E23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31" s="101" t="str">
        <f>IF(tblLoan34[[#This Row],[PMT NO]]&lt;&gt;"",IF(tblLoan34[[#This Row],[SCHEDULED PAYMENT]]+tblLoan34[[#This Row],[EXTRA PAYMENT]]&lt;=tblLoan34[[#This Row],[BEGINNING BALANCE]],tblLoan34[[#This Row],[SCHEDULED PAYMENT]]+tblLoan34[[#This Row],[EXTRA PAYMENT]],tblLoan34[[#This Row],[BEGINNING BALANCE]]),"")</f>
        <v/>
      </c>
      <c r="G231" s="101" t="str">
        <f>IF(tblLoan34[[#This Row],[PMT NO]]&lt;&gt;"",tblLoan34[[#This Row],[TOTAL PAYMENT]]-tblLoan34[[#This Row],[INTEREST]],"")</f>
        <v/>
      </c>
      <c r="H231" s="101" t="str">
        <f>IF(tblLoan34[[#This Row],[PMT NO]]&lt;&gt;"",tblLoan34[[#This Row],[BEGINNING BALANCE]]*(InterestRate/PaymentsPerYear),"")</f>
        <v/>
      </c>
      <c r="I231" s="101" t="str">
        <f>IF(tblLoan34[[#This Row],[PMT NO]]&lt;&gt;"",IF(tblLoan34[[#This Row],[SCHEDULED PAYMENT]]+tblLoan34[[#This Row],[EXTRA PAYMENT]]&lt;=tblLoan34[[#This Row],[BEGINNING BALANCE]],tblLoan34[[#This Row],[BEGINNING BALANCE]]-tblLoan34[[#This Row],[PRINCIPAL]],0),"")</f>
        <v/>
      </c>
      <c r="J231" s="101" t="str">
        <f>IF(tblLoan34[[#This Row],[PMT NO]]&lt;&gt;"",SUM(INDEX(tblLoan34[INTEREST],1,1):tblLoan34[[#This Row],[INTEREST]]),"")</f>
        <v/>
      </c>
    </row>
    <row r="232" spans="1:10" x14ac:dyDescent="0.2">
      <c r="A232" s="97" t="str">
        <f>IF(LoanIsGood,IF(ROW()-ROW(tblLoan34[[#Headers],[PMT NO]])&gt;ScheduledNumberOfPayments,"",ROW()-ROW(tblLoan34[[#Headers],[PMT NO]])),"")</f>
        <v/>
      </c>
      <c r="B232" s="98" t="str">
        <f>IF(tblLoan34[[#This Row],[PMT NO]]&lt;&gt;"",EOMONTH(LoanStartDate,ROW(tblLoan34[[#This Row],[PMT NO]])-ROW(tblLoan34[[#Headers],[PMT NO]])-2)+DAY(LoanStartDate),"")</f>
        <v/>
      </c>
      <c r="C232" s="101" t="str">
        <f>IF(tblLoan34[[#This Row],[PMT NO]]&lt;&gt;"",IF(ROW()-ROW(tblLoan34[[#Headers],[BEGINNING BALANCE]])=1,LoanAmount,INDEX(tblLoan34[ENDING BALANCE],ROW()-ROW(tblLoan34[[#Headers],[BEGINNING BALANCE]])-1)),"")</f>
        <v/>
      </c>
      <c r="D232" s="101" t="str">
        <f>IF(tblLoan34[[#This Row],[PMT NO]]&lt;&gt;"",ScheduledPayment,"")</f>
        <v/>
      </c>
      <c r="E23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32" s="101" t="str">
        <f>IF(tblLoan34[[#This Row],[PMT NO]]&lt;&gt;"",IF(tblLoan34[[#This Row],[SCHEDULED PAYMENT]]+tblLoan34[[#This Row],[EXTRA PAYMENT]]&lt;=tblLoan34[[#This Row],[BEGINNING BALANCE]],tblLoan34[[#This Row],[SCHEDULED PAYMENT]]+tblLoan34[[#This Row],[EXTRA PAYMENT]],tblLoan34[[#This Row],[BEGINNING BALANCE]]),"")</f>
        <v/>
      </c>
      <c r="G232" s="101" t="str">
        <f>IF(tblLoan34[[#This Row],[PMT NO]]&lt;&gt;"",tblLoan34[[#This Row],[TOTAL PAYMENT]]-tblLoan34[[#This Row],[INTEREST]],"")</f>
        <v/>
      </c>
      <c r="H232" s="101" t="str">
        <f>IF(tblLoan34[[#This Row],[PMT NO]]&lt;&gt;"",tblLoan34[[#This Row],[BEGINNING BALANCE]]*(InterestRate/PaymentsPerYear),"")</f>
        <v/>
      </c>
      <c r="I232" s="101" t="str">
        <f>IF(tblLoan34[[#This Row],[PMT NO]]&lt;&gt;"",IF(tblLoan34[[#This Row],[SCHEDULED PAYMENT]]+tblLoan34[[#This Row],[EXTRA PAYMENT]]&lt;=tblLoan34[[#This Row],[BEGINNING BALANCE]],tblLoan34[[#This Row],[BEGINNING BALANCE]]-tblLoan34[[#This Row],[PRINCIPAL]],0),"")</f>
        <v/>
      </c>
      <c r="J232" s="101" t="str">
        <f>IF(tblLoan34[[#This Row],[PMT NO]]&lt;&gt;"",SUM(INDEX(tblLoan34[INTEREST],1,1):tblLoan34[[#This Row],[INTEREST]]),"")</f>
        <v/>
      </c>
    </row>
    <row r="233" spans="1:10" x14ac:dyDescent="0.2">
      <c r="A233" s="97" t="str">
        <f>IF(LoanIsGood,IF(ROW()-ROW(tblLoan34[[#Headers],[PMT NO]])&gt;ScheduledNumberOfPayments,"",ROW()-ROW(tblLoan34[[#Headers],[PMT NO]])),"")</f>
        <v/>
      </c>
      <c r="B233" s="98" t="str">
        <f>IF(tblLoan34[[#This Row],[PMT NO]]&lt;&gt;"",EOMONTH(LoanStartDate,ROW(tblLoan34[[#This Row],[PMT NO]])-ROW(tblLoan34[[#Headers],[PMT NO]])-2)+DAY(LoanStartDate),"")</f>
        <v/>
      </c>
      <c r="C233" s="101" t="str">
        <f>IF(tblLoan34[[#This Row],[PMT NO]]&lt;&gt;"",IF(ROW()-ROW(tblLoan34[[#Headers],[BEGINNING BALANCE]])=1,LoanAmount,INDEX(tblLoan34[ENDING BALANCE],ROW()-ROW(tblLoan34[[#Headers],[BEGINNING BALANCE]])-1)),"")</f>
        <v/>
      </c>
      <c r="D233" s="101" t="str">
        <f>IF(tblLoan34[[#This Row],[PMT NO]]&lt;&gt;"",ScheduledPayment,"")</f>
        <v/>
      </c>
      <c r="E23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33" s="101" t="str">
        <f>IF(tblLoan34[[#This Row],[PMT NO]]&lt;&gt;"",IF(tblLoan34[[#This Row],[SCHEDULED PAYMENT]]+tblLoan34[[#This Row],[EXTRA PAYMENT]]&lt;=tblLoan34[[#This Row],[BEGINNING BALANCE]],tblLoan34[[#This Row],[SCHEDULED PAYMENT]]+tblLoan34[[#This Row],[EXTRA PAYMENT]],tblLoan34[[#This Row],[BEGINNING BALANCE]]),"")</f>
        <v/>
      </c>
      <c r="G233" s="101" t="str">
        <f>IF(tblLoan34[[#This Row],[PMT NO]]&lt;&gt;"",tblLoan34[[#This Row],[TOTAL PAYMENT]]-tblLoan34[[#This Row],[INTEREST]],"")</f>
        <v/>
      </c>
      <c r="H233" s="101" t="str">
        <f>IF(tblLoan34[[#This Row],[PMT NO]]&lt;&gt;"",tblLoan34[[#This Row],[BEGINNING BALANCE]]*(InterestRate/PaymentsPerYear),"")</f>
        <v/>
      </c>
      <c r="I233" s="101" t="str">
        <f>IF(tblLoan34[[#This Row],[PMT NO]]&lt;&gt;"",IF(tblLoan34[[#This Row],[SCHEDULED PAYMENT]]+tblLoan34[[#This Row],[EXTRA PAYMENT]]&lt;=tblLoan34[[#This Row],[BEGINNING BALANCE]],tblLoan34[[#This Row],[BEGINNING BALANCE]]-tblLoan34[[#This Row],[PRINCIPAL]],0),"")</f>
        <v/>
      </c>
      <c r="J233" s="101" t="str">
        <f>IF(tblLoan34[[#This Row],[PMT NO]]&lt;&gt;"",SUM(INDEX(tblLoan34[INTEREST],1,1):tblLoan34[[#This Row],[INTEREST]]),"")</f>
        <v/>
      </c>
    </row>
    <row r="234" spans="1:10" x14ac:dyDescent="0.2">
      <c r="A234" s="97" t="str">
        <f>IF(LoanIsGood,IF(ROW()-ROW(tblLoan34[[#Headers],[PMT NO]])&gt;ScheduledNumberOfPayments,"",ROW()-ROW(tblLoan34[[#Headers],[PMT NO]])),"")</f>
        <v/>
      </c>
      <c r="B234" s="98" t="str">
        <f>IF(tblLoan34[[#This Row],[PMT NO]]&lt;&gt;"",EOMONTH(LoanStartDate,ROW(tblLoan34[[#This Row],[PMT NO]])-ROW(tblLoan34[[#Headers],[PMT NO]])-2)+DAY(LoanStartDate),"")</f>
        <v/>
      </c>
      <c r="C234" s="101" t="str">
        <f>IF(tblLoan34[[#This Row],[PMT NO]]&lt;&gt;"",IF(ROW()-ROW(tblLoan34[[#Headers],[BEGINNING BALANCE]])=1,LoanAmount,INDEX(tblLoan34[ENDING BALANCE],ROW()-ROW(tblLoan34[[#Headers],[BEGINNING BALANCE]])-1)),"")</f>
        <v/>
      </c>
      <c r="D234" s="101" t="str">
        <f>IF(tblLoan34[[#This Row],[PMT NO]]&lt;&gt;"",ScheduledPayment,"")</f>
        <v/>
      </c>
      <c r="E23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34" s="101" t="str">
        <f>IF(tblLoan34[[#This Row],[PMT NO]]&lt;&gt;"",IF(tblLoan34[[#This Row],[SCHEDULED PAYMENT]]+tblLoan34[[#This Row],[EXTRA PAYMENT]]&lt;=tblLoan34[[#This Row],[BEGINNING BALANCE]],tblLoan34[[#This Row],[SCHEDULED PAYMENT]]+tblLoan34[[#This Row],[EXTRA PAYMENT]],tblLoan34[[#This Row],[BEGINNING BALANCE]]),"")</f>
        <v/>
      </c>
      <c r="G234" s="101" t="str">
        <f>IF(tblLoan34[[#This Row],[PMT NO]]&lt;&gt;"",tblLoan34[[#This Row],[TOTAL PAYMENT]]-tblLoan34[[#This Row],[INTEREST]],"")</f>
        <v/>
      </c>
      <c r="H234" s="101" t="str">
        <f>IF(tblLoan34[[#This Row],[PMT NO]]&lt;&gt;"",tblLoan34[[#This Row],[BEGINNING BALANCE]]*(InterestRate/PaymentsPerYear),"")</f>
        <v/>
      </c>
      <c r="I234" s="101" t="str">
        <f>IF(tblLoan34[[#This Row],[PMT NO]]&lt;&gt;"",IF(tblLoan34[[#This Row],[SCHEDULED PAYMENT]]+tblLoan34[[#This Row],[EXTRA PAYMENT]]&lt;=tblLoan34[[#This Row],[BEGINNING BALANCE]],tblLoan34[[#This Row],[BEGINNING BALANCE]]-tblLoan34[[#This Row],[PRINCIPAL]],0),"")</f>
        <v/>
      </c>
      <c r="J234" s="101" t="str">
        <f>IF(tblLoan34[[#This Row],[PMT NO]]&lt;&gt;"",SUM(INDEX(tblLoan34[INTEREST],1,1):tblLoan34[[#This Row],[INTEREST]]),"")</f>
        <v/>
      </c>
    </row>
    <row r="235" spans="1:10" x14ac:dyDescent="0.2">
      <c r="A235" s="97" t="str">
        <f>IF(LoanIsGood,IF(ROW()-ROW(tblLoan34[[#Headers],[PMT NO]])&gt;ScheduledNumberOfPayments,"",ROW()-ROW(tblLoan34[[#Headers],[PMT NO]])),"")</f>
        <v/>
      </c>
      <c r="B235" s="98" t="str">
        <f>IF(tblLoan34[[#This Row],[PMT NO]]&lt;&gt;"",EOMONTH(LoanStartDate,ROW(tblLoan34[[#This Row],[PMT NO]])-ROW(tblLoan34[[#Headers],[PMT NO]])-2)+DAY(LoanStartDate),"")</f>
        <v/>
      </c>
      <c r="C235" s="101" t="str">
        <f>IF(tblLoan34[[#This Row],[PMT NO]]&lt;&gt;"",IF(ROW()-ROW(tblLoan34[[#Headers],[BEGINNING BALANCE]])=1,LoanAmount,INDEX(tblLoan34[ENDING BALANCE],ROW()-ROW(tblLoan34[[#Headers],[BEGINNING BALANCE]])-1)),"")</f>
        <v/>
      </c>
      <c r="D235" s="101" t="str">
        <f>IF(tblLoan34[[#This Row],[PMT NO]]&lt;&gt;"",ScheduledPayment,"")</f>
        <v/>
      </c>
      <c r="E23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35" s="101" t="str">
        <f>IF(tblLoan34[[#This Row],[PMT NO]]&lt;&gt;"",IF(tblLoan34[[#This Row],[SCHEDULED PAYMENT]]+tblLoan34[[#This Row],[EXTRA PAYMENT]]&lt;=tblLoan34[[#This Row],[BEGINNING BALANCE]],tblLoan34[[#This Row],[SCHEDULED PAYMENT]]+tblLoan34[[#This Row],[EXTRA PAYMENT]],tblLoan34[[#This Row],[BEGINNING BALANCE]]),"")</f>
        <v/>
      </c>
      <c r="G235" s="101" t="str">
        <f>IF(tblLoan34[[#This Row],[PMT NO]]&lt;&gt;"",tblLoan34[[#This Row],[TOTAL PAYMENT]]-tblLoan34[[#This Row],[INTEREST]],"")</f>
        <v/>
      </c>
      <c r="H235" s="101" t="str">
        <f>IF(tblLoan34[[#This Row],[PMT NO]]&lt;&gt;"",tblLoan34[[#This Row],[BEGINNING BALANCE]]*(InterestRate/PaymentsPerYear),"")</f>
        <v/>
      </c>
      <c r="I235" s="101" t="str">
        <f>IF(tblLoan34[[#This Row],[PMT NO]]&lt;&gt;"",IF(tblLoan34[[#This Row],[SCHEDULED PAYMENT]]+tblLoan34[[#This Row],[EXTRA PAYMENT]]&lt;=tblLoan34[[#This Row],[BEGINNING BALANCE]],tblLoan34[[#This Row],[BEGINNING BALANCE]]-tblLoan34[[#This Row],[PRINCIPAL]],0),"")</f>
        <v/>
      </c>
      <c r="J235" s="101" t="str">
        <f>IF(tblLoan34[[#This Row],[PMT NO]]&lt;&gt;"",SUM(INDEX(tblLoan34[INTEREST],1,1):tblLoan34[[#This Row],[INTEREST]]),"")</f>
        <v/>
      </c>
    </row>
    <row r="236" spans="1:10" x14ac:dyDescent="0.2">
      <c r="A236" s="97" t="str">
        <f>IF(LoanIsGood,IF(ROW()-ROW(tblLoan34[[#Headers],[PMT NO]])&gt;ScheduledNumberOfPayments,"",ROW()-ROW(tblLoan34[[#Headers],[PMT NO]])),"")</f>
        <v/>
      </c>
      <c r="B236" s="98" t="str">
        <f>IF(tblLoan34[[#This Row],[PMT NO]]&lt;&gt;"",EOMONTH(LoanStartDate,ROW(tblLoan34[[#This Row],[PMT NO]])-ROW(tblLoan34[[#Headers],[PMT NO]])-2)+DAY(LoanStartDate),"")</f>
        <v/>
      </c>
      <c r="C236" s="101" t="str">
        <f>IF(tblLoan34[[#This Row],[PMT NO]]&lt;&gt;"",IF(ROW()-ROW(tblLoan34[[#Headers],[BEGINNING BALANCE]])=1,LoanAmount,INDEX(tblLoan34[ENDING BALANCE],ROW()-ROW(tblLoan34[[#Headers],[BEGINNING BALANCE]])-1)),"")</f>
        <v/>
      </c>
      <c r="D236" s="101" t="str">
        <f>IF(tblLoan34[[#This Row],[PMT NO]]&lt;&gt;"",ScheduledPayment,"")</f>
        <v/>
      </c>
      <c r="E23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36" s="101" t="str">
        <f>IF(tblLoan34[[#This Row],[PMT NO]]&lt;&gt;"",IF(tblLoan34[[#This Row],[SCHEDULED PAYMENT]]+tblLoan34[[#This Row],[EXTRA PAYMENT]]&lt;=tblLoan34[[#This Row],[BEGINNING BALANCE]],tblLoan34[[#This Row],[SCHEDULED PAYMENT]]+tblLoan34[[#This Row],[EXTRA PAYMENT]],tblLoan34[[#This Row],[BEGINNING BALANCE]]),"")</f>
        <v/>
      </c>
      <c r="G236" s="101" t="str">
        <f>IF(tblLoan34[[#This Row],[PMT NO]]&lt;&gt;"",tblLoan34[[#This Row],[TOTAL PAYMENT]]-tblLoan34[[#This Row],[INTEREST]],"")</f>
        <v/>
      </c>
      <c r="H236" s="101" t="str">
        <f>IF(tblLoan34[[#This Row],[PMT NO]]&lt;&gt;"",tblLoan34[[#This Row],[BEGINNING BALANCE]]*(InterestRate/PaymentsPerYear),"")</f>
        <v/>
      </c>
      <c r="I236" s="101" t="str">
        <f>IF(tblLoan34[[#This Row],[PMT NO]]&lt;&gt;"",IF(tblLoan34[[#This Row],[SCHEDULED PAYMENT]]+tblLoan34[[#This Row],[EXTRA PAYMENT]]&lt;=tblLoan34[[#This Row],[BEGINNING BALANCE]],tblLoan34[[#This Row],[BEGINNING BALANCE]]-tblLoan34[[#This Row],[PRINCIPAL]],0),"")</f>
        <v/>
      </c>
      <c r="J236" s="101" t="str">
        <f>IF(tblLoan34[[#This Row],[PMT NO]]&lt;&gt;"",SUM(INDEX(tblLoan34[INTEREST],1,1):tblLoan34[[#This Row],[INTEREST]]),"")</f>
        <v/>
      </c>
    </row>
    <row r="237" spans="1:10" x14ac:dyDescent="0.2">
      <c r="A237" s="97" t="str">
        <f>IF(LoanIsGood,IF(ROW()-ROW(tblLoan34[[#Headers],[PMT NO]])&gt;ScheduledNumberOfPayments,"",ROW()-ROW(tblLoan34[[#Headers],[PMT NO]])),"")</f>
        <v/>
      </c>
      <c r="B237" s="98" t="str">
        <f>IF(tblLoan34[[#This Row],[PMT NO]]&lt;&gt;"",EOMONTH(LoanStartDate,ROW(tblLoan34[[#This Row],[PMT NO]])-ROW(tblLoan34[[#Headers],[PMT NO]])-2)+DAY(LoanStartDate),"")</f>
        <v/>
      </c>
      <c r="C237" s="101" t="str">
        <f>IF(tblLoan34[[#This Row],[PMT NO]]&lt;&gt;"",IF(ROW()-ROW(tblLoan34[[#Headers],[BEGINNING BALANCE]])=1,LoanAmount,INDEX(tblLoan34[ENDING BALANCE],ROW()-ROW(tblLoan34[[#Headers],[BEGINNING BALANCE]])-1)),"")</f>
        <v/>
      </c>
      <c r="D237" s="101" t="str">
        <f>IF(tblLoan34[[#This Row],[PMT NO]]&lt;&gt;"",ScheduledPayment,"")</f>
        <v/>
      </c>
      <c r="E23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37" s="101" t="str">
        <f>IF(tblLoan34[[#This Row],[PMT NO]]&lt;&gt;"",IF(tblLoan34[[#This Row],[SCHEDULED PAYMENT]]+tblLoan34[[#This Row],[EXTRA PAYMENT]]&lt;=tblLoan34[[#This Row],[BEGINNING BALANCE]],tblLoan34[[#This Row],[SCHEDULED PAYMENT]]+tblLoan34[[#This Row],[EXTRA PAYMENT]],tblLoan34[[#This Row],[BEGINNING BALANCE]]),"")</f>
        <v/>
      </c>
      <c r="G237" s="101" t="str">
        <f>IF(tblLoan34[[#This Row],[PMT NO]]&lt;&gt;"",tblLoan34[[#This Row],[TOTAL PAYMENT]]-tblLoan34[[#This Row],[INTEREST]],"")</f>
        <v/>
      </c>
      <c r="H237" s="101" t="str">
        <f>IF(tblLoan34[[#This Row],[PMT NO]]&lt;&gt;"",tblLoan34[[#This Row],[BEGINNING BALANCE]]*(InterestRate/PaymentsPerYear),"")</f>
        <v/>
      </c>
      <c r="I237" s="101" t="str">
        <f>IF(tblLoan34[[#This Row],[PMT NO]]&lt;&gt;"",IF(tblLoan34[[#This Row],[SCHEDULED PAYMENT]]+tblLoan34[[#This Row],[EXTRA PAYMENT]]&lt;=tblLoan34[[#This Row],[BEGINNING BALANCE]],tblLoan34[[#This Row],[BEGINNING BALANCE]]-tblLoan34[[#This Row],[PRINCIPAL]],0),"")</f>
        <v/>
      </c>
      <c r="J237" s="101" t="str">
        <f>IF(tblLoan34[[#This Row],[PMT NO]]&lt;&gt;"",SUM(INDEX(tblLoan34[INTEREST],1,1):tblLoan34[[#This Row],[INTEREST]]),"")</f>
        <v/>
      </c>
    </row>
    <row r="238" spans="1:10" x14ac:dyDescent="0.2">
      <c r="A238" s="97" t="str">
        <f>IF(LoanIsGood,IF(ROW()-ROW(tblLoan34[[#Headers],[PMT NO]])&gt;ScheduledNumberOfPayments,"",ROW()-ROW(tblLoan34[[#Headers],[PMT NO]])),"")</f>
        <v/>
      </c>
      <c r="B238" s="98" t="str">
        <f>IF(tblLoan34[[#This Row],[PMT NO]]&lt;&gt;"",EOMONTH(LoanStartDate,ROW(tblLoan34[[#This Row],[PMT NO]])-ROW(tblLoan34[[#Headers],[PMT NO]])-2)+DAY(LoanStartDate),"")</f>
        <v/>
      </c>
      <c r="C238" s="101" t="str">
        <f>IF(tblLoan34[[#This Row],[PMT NO]]&lt;&gt;"",IF(ROW()-ROW(tblLoan34[[#Headers],[BEGINNING BALANCE]])=1,LoanAmount,INDEX(tblLoan34[ENDING BALANCE],ROW()-ROW(tblLoan34[[#Headers],[BEGINNING BALANCE]])-1)),"")</f>
        <v/>
      </c>
      <c r="D238" s="101" t="str">
        <f>IF(tblLoan34[[#This Row],[PMT NO]]&lt;&gt;"",ScheduledPayment,"")</f>
        <v/>
      </c>
      <c r="E23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38" s="101" t="str">
        <f>IF(tblLoan34[[#This Row],[PMT NO]]&lt;&gt;"",IF(tblLoan34[[#This Row],[SCHEDULED PAYMENT]]+tblLoan34[[#This Row],[EXTRA PAYMENT]]&lt;=tblLoan34[[#This Row],[BEGINNING BALANCE]],tblLoan34[[#This Row],[SCHEDULED PAYMENT]]+tblLoan34[[#This Row],[EXTRA PAYMENT]],tblLoan34[[#This Row],[BEGINNING BALANCE]]),"")</f>
        <v/>
      </c>
      <c r="G238" s="101" t="str">
        <f>IF(tblLoan34[[#This Row],[PMT NO]]&lt;&gt;"",tblLoan34[[#This Row],[TOTAL PAYMENT]]-tblLoan34[[#This Row],[INTEREST]],"")</f>
        <v/>
      </c>
      <c r="H238" s="101" t="str">
        <f>IF(tblLoan34[[#This Row],[PMT NO]]&lt;&gt;"",tblLoan34[[#This Row],[BEGINNING BALANCE]]*(InterestRate/PaymentsPerYear),"")</f>
        <v/>
      </c>
      <c r="I238" s="101" t="str">
        <f>IF(tblLoan34[[#This Row],[PMT NO]]&lt;&gt;"",IF(tblLoan34[[#This Row],[SCHEDULED PAYMENT]]+tblLoan34[[#This Row],[EXTRA PAYMENT]]&lt;=tblLoan34[[#This Row],[BEGINNING BALANCE]],tblLoan34[[#This Row],[BEGINNING BALANCE]]-tblLoan34[[#This Row],[PRINCIPAL]],0),"")</f>
        <v/>
      </c>
      <c r="J238" s="101" t="str">
        <f>IF(tblLoan34[[#This Row],[PMT NO]]&lt;&gt;"",SUM(INDEX(tblLoan34[INTEREST],1,1):tblLoan34[[#This Row],[INTEREST]]),"")</f>
        <v/>
      </c>
    </row>
    <row r="239" spans="1:10" x14ac:dyDescent="0.2">
      <c r="A239" s="97" t="str">
        <f>IF(LoanIsGood,IF(ROW()-ROW(tblLoan34[[#Headers],[PMT NO]])&gt;ScheduledNumberOfPayments,"",ROW()-ROW(tblLoan34[[#Headers],[PMT NO]])),"")</f>
        <v/>
      </c>
      <c r="B239" s="98" t="str">
        <f>IF(tblLoan34[[#This Row],[PMT NO]]&lt;&gt;"",EOMONTH(LoanStartDate,ROW(tblLoan34[[#This Row],[PMT NO]])-ROW(tblLoan34[[#Headers],[PMT NO]])-2)+DAY(LoanStartDate),"")</f>
        <v/>
      </c>
      <c r="C239" s="101" t="str">
        <f>IF(tblLoan34[[#This Row],[PMT NO]]&lt;&gt;"",IF(ROW()-ROW(tblLoan34[[#Headers],[BEGINNING BALANCE]])=1,LoanAmount,INDEX(tblLoan34[ENDING BALANCE],ROW()-ROW(tblLoan34[[#Headers],[BEGINNING BALANCE]])-1)),"")</f>
        <v/>
      </c>
      <c r="D239" s="101" t="str">
        <f>IF(tblLoan34[[#This Row],[PMT NO]]&lt;&gt;"",ScheduledPayment,"")</f>
        <v/>
      </c>
      <c r="E23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39" s="101" t="str">
        <f>IF(tblLoan34[[#This Row],[PMT NO]]&lt;&gt;"",IF(tblLoan34[[#This Row],[SCHEDULED PAYMENT]]+tblLoan34[[#This Row],[EXTRA PAYMENT]]&lt;=tblLoan34[[#This Row],[BEGINNING BALANCE]],tblLoan34[[#This Row],[SCHEDULED PAYMENT]]+tblLoan34[[#This Row],[EXTRA PAYMENT]],tblLoan34[[#This Row],[BEGINNING BALANCE]]),"")</f>
        <v/>
      </c>
      <c r="G239" s="101" t="str">
        <f>IF(tblLoan34[[#This Row],[PMT NO]]&lt;&gt;"",tblLoan34[[#This Row],[TOTAL PAYMENT]]-tblLoan34[[#This Row],[INTEREST]],"")</f>
        <v/>
      </c>
      <c r="H239" s="101" t="str">
        <f>IF(tblLoan34[[#This Row],[PMT NO]]&lt;&gt;"",tblLoan34[[#This Row],[BEGINNING BALANCE]]*(InterestRate/PaymentsPerYear),"")</f>
        <v/>
      </c>
      <c r="I239" s="101" t="str">
        <f>IF(tblLoan34[[#This Row],[PMT NO]]&lt;&gt;"",IF(tblLoan34[[#This Row],[SCHEDULED PAYMENT]]+tblLoan34[[#This Row],[EXTRA PAYMENT]]&lt;=tblLoan34[[#This Row],[BEGINNING BALANCE]],tblLoan34[[#This Row],[BEGINNING BALANCE]]-tblLoan34[[#This Row],[PRINCIPAL]],0),"")</f>
        <v/>
      </c>
      <c r="J239" s="101" t="str">
        <f>IF(tblLoan34[[#This Row],[PMT NO]]&lt;&gt;"",SUM(INDEX(tblLoan34[INTEREST],1,1):tblLoan34[[#This Row],[INTEREST]]),"")</f>
        <v/>
      </c>
    </row>
    <row r="240" spans="1:10" x14ac:dyDescent="0.2">
      <c r="A240" s="97" t="str">
        <f>IF(LoanIsGood,IF(ROW()-ROW(tblLoan34[[#Headers],[PMT NO]])&gt;ScheduledNumberOfPayments,"",ROW()-ROW(tblLoan34[[#Headers],[PMT NO]])),"")</f>
        <v/>
      </c>
      <c r="B240" s="98" t="str">
        <f>IF(tblLoan34[[#This Row],[PMT NO]]&lt;&gt;"",EOMONTH(LoanStartDate,ROW(tblLoan34[[#This Row],[PMT NO]])-ROW(tblLoan34[[#Headers],[PMT NO]])-2)+DAY(LoanStartDate),"")</f>
        <v/>
      </c>
      <c r="C240" s="101" t="str">
        <f>IF(tblLoan34[[#This Row],[PMT NO]]&lt;&gt;"",IF(ROW()-ROW(tblLoan34[[#Headers],[BEGINNING BALANCE]])=1,LoanAmount,INDEX(tblLoan34[ENDING BALANCE],ROW()-ROW(tblLoan34[[#Headers],[BEGINNING BALANCE]])-1)),"")</f>
        <v/>
      </c>
      <c r="D240" s="101" t="str">
        <f>IF(tblLoan34[[#This Row],[PMT NO]]&lt;&gt;"",ScheduledPayment,"")</f>
        <v/>
      </c>
      <c r="E24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40" s="101" t="str">
        <f>IF(tblLoan34[[#This Row],[PMT NO]]&lt;&gt;"",IF(tblLoan34[[#This Row],[SCHEDULED PAYMENT]]+tblLoan34[[#This Row],[EXTRA PAYMENT]]&lt;=tblLoan34[[#This Row],[BEGINNING BALANCE]],tblLoan34[[#This Row],[SCHEDULED PAYMENT]]+tblLoan34[[#This Row],[EXTRA PAYMENT]],tblLoan34[[#This Row],[BEGINNING BALANCE]]),"")</f>
        <v/>
      </c>
      <c r="G240" s="101" t="str">
        <f>IF(tblLoan34[[#This Row],[PMT NO]]&lt;&gt;"",tblLoan34[[#This Row],[TOTAL PAYMENT]]-tblLoan34[[#This Row],[INTEREST]],"")</f>
        <v/>
      </c>
      <c r="H240" s="101" t="str">
        <f>IF(tblLoan34[[#This Row],[PMT NO]]&lt;&gt;"",tblLoan34[[#This Row],[BEGINNING BALANCE]]*(InterestRate/PaymentsPerYear),"")</f>
        <v/>
      </c>
      <c r="I240" s="101" t="str">
        <f>IF(tblLoan34[[#This Row],[PMT NO]]&lt;&gt;"",IF(tblLoan34[[#This Row],[SCHEDULED PAYMENT]]+tblLoan34[[#This Row],[EXTRA PAYMENT]]&lt;=tblLoan34[[#This Row],[BEGINNING BALANCE]],tblLoan34[[#This Row],[BEGINNING BALANCE]]-tblLoan34[[#This Row],[PRINCIPAL]],0),"")</f>
        <v/>
      </c>
      <c r="J240" s="101" t="str">
        <f>IF(tblLoan34[[#This Row],[PMT NO]]&lt;&gt;"",SUM(INDEX(tblLoan34[INTEREST],1,1):tblLoan34[[#This Row],[INTEREST]]),"")</f>
        <v/>
      </c>
    </row>
    <row r="241" spans="1:10" x14ac:dyDescent="0.2">
      <c r="A241" s="97" t="str">
        <f>IF(LoanIsGood,IF(ROW()-ROW(tblLoan34[[#Headers],[PMT NO]])&gt;ScheduledNumberOfPayments,"",ROW()-ROW(tblLoan34[[#Headers],[PMT NO]])),"")</f>
        <v/>
      </c>
      <c r="B241" s="98" t="str">
        <f>IF(tblLoan34[[#This Row],[PMT NO]]&lt;&gt;"",EOMONTH(LoanStartDate,ROW(tblLoan34[[#This Row],[PMT NO]])-ROW(tblLoan34[[#Headers],[PMT NO]])-2)+DAY(LoanStartDate),"")</f>
        <v/>
      </c>
      <c r="C241" s="101" t="str">
        <f>IF(tblLoan34[[#This Row],[PMT NO]]&lt;&gt;"",IF(ROW()-ROW(tblLoan34[[#Headers],[BEGINNING BALANCE]])=1,LoanAmount,INDEX(tblLoan34[ENDING BALANCE],ROW()-ROW(tblLoan34[[#Headers],[BEGINNING BALANCE]])-1)),"")</f>
        <v/>
      </c>
      <c r="D241" s="101" t="str">
        <f>IF(tblLoan34[[#This Row],[PMT NO]]&lt;&gt;"",ScheduledPayment,"")</f>
        <v/>
      </c>
      <c r="E24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41" s="101" t="str">
        <f>IF(tblLoan34[[#This Row],[PMT NO]]&lt;&gt;"",IF(tblLoan34[[#This Row],[SCHEDULED PAYMENT]]+tblLoan34[[#This Row],[EXTRA PAYMENT]]&lt;=tblLoan34[[#This Row],[BEGINNING BALANCE]],tblLoan34[[#This Row],[SCHEDULED PAYMENT]]+tblLoan34[[#This Row],[EXTRA PAYMENT]],tblLoan34[[#This Row],[BEGINNING BALANCE]]),"")</f>
        <v/>
      </c>
      <c r="G241" s="101" t="str">
        <f>IF(tblLoan34[[#This Row],[PMT NO]]&lt;&gt;"",tblLoan34[[#This Row],[TOTAL PAYMENT]]-tblLoan34[[#This Row],[INTEREST]],"")</f>
        <v/>
      </c>
      <c r="H241" s="101" t="str">
        <f>IF(tblLoan34[[#This Row],[PMT NO]]&lt;&gt;"",tblLoan34[[#This Row],[BEGINNING BALANCE]]*(InterestRate/PaymentsPerYear),"")</f>
        <v/>
      </c>
      <c r="I241" s="101" t="str">
        <f>IF(tblLoan34[[#This Row],[PMT NO]]&lt;&gt;"",IF(tblLoan34[[#This Row],[SCHEDULED PAYMENT]]+tblLoan34[[#This Row],[EXTRA PAYMENT]]&lt;=tblLoan34[[#This Row],[BEGINNING BALANCE]],tblLoan34[[#This Row],[BEGINNING BALANCE]]-tblLoan34[[#This Row],[PRINCIPAL]],0),"")</f>
        <v/>
      </c>
      <c r="J241" s="101" t="str">
        <f>IF(tblLoan34[[#This Row],[PMT NO]]&lt;&gt;"",SUM(INDEX(tblLoan34[INTEREST],1,1):tblLoan34[[#This Row],[INTEREST]]),"")</f>
        <v/>
      </c>
    </row>
    <row r="242" spans="1:10" x14ac:dyDescent="0.2">
      <c r="A242" s="97" t="str">
        <f>IF(LoanIsGood,IF(ROW()-ROW(tblLoan34[[#Headers],[PMT NO]])&gt;ScheduledNumberOfPayments,"",ROW()-ROW(tblLoan34[[#Headers],[PMT NO]])),"")</f>
        <v/>
      </c>
      <c r="B242" s="98" t="str">
        <f>IF(tblLoan34[[#This Row],[PMT NO]]&lt;&gt;"",EOMONTH(LoanStartDate,ROW(tblLoan34[[#This Row],[PMT NO]])-ROW(tblLoan34[[#Headers],[PMT NO]])-2)+DAY(LoanStartDate),"")</f>
        <v/>
      </c>
      <c r="C242" s="101" t="str">
        <f>IF(tblLoan34[[#This Row],[PMT NO]]&lt;&gt;"",IF(ROW()-ROW(tblLoan34[[#Headers],[BEGINNING BALANCE]])=1,LoanAmount,INDEX(tblLoan34[ENDING BALANCE],ROW()-ROW(tblLoan34[[#Headers],[BEGINNING BALANCE]])-1)),"")</f>
        <v/>
      </c>
      <c r="D242" s="101" t="str">
        <f>IF(tblLoan34[[#This Row],[PMT NO]]&lt;&gt;"",ScheduledPayment,"")</f>
        <v/>
      </c>
      <c r="E24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42" s="101" t="str">
        <f>IF(tblLoan34[[#This Row],[PMT NO]]&lt;&gt;"",IF(tblLoan34[[#This Row],[SCHEDULED PAYMENT]]+tblLoan34[[#This Row],[EXTRA PAYMENT]]&lt;=tblLoan34[[#This Row],[BEGINNING BALANCE]],tblLoan34[[#This Row],[SCHEDULED PAYMENT]]+tblLoan34[[#This Row],[EXTRA PAYMENT]],tblLoan34[[#This Row],[BEGINNING BALANCE]]),"")</f>
        <v/>
      </c>
      <c r="G242" s="101" t="str">
        <f>IF(tblLoan34[[#This Row],[PMT NO]]&lt;&gt;"",tblLoan34[[#This Row],[TOTAL PAYMENT]]-tblLoan34[[#This Row],[INTEREST]],"")</f>
        <v/>
      </c>
      <c r="H242" s="101" t="str">
        <f>IF(tblLoan34[[#This Row],[PMT NO]]&lt;&gt;"",tblLoan34[[#This Row],[BEGINNING BALANCE]]*(InterestRate/PaymentsPerYear),"")</f>
        <v/>
      </c>
      <c r="I242" s="101" t="str">
        <f>IF(tblLoan34[[#This Row],[PMT NO]]&lt;&gt;"",IF(tblLoan34[[#This Row],[SCHEDULED PAYMENT]]+tblLoan34[[#This Row],[EXTRA PAYMENT]]&lt;=tblLoan34[[#This Row],[BEGINNING BALANCE]],tblLoan34[[#This Row],[BEGINNING BALANCE]]-tblLoan34[[#This Row],[PRINCIPAL]],0),"")</f>
        <v/>
      </c>
      <c r="J242" s="101" t="str">
        <f>IF(tblLoan34[[#This Row],[PMT NO]]&lt;&gt;"",SUM(INDEX(tblLoan34[INTEREST],1,1):tblLoan34[[#This Row],[INTEREST]]),"")</f>
        <v/>
      </c>
    </row>
    <row r="243" spans="1:10" x14ac:dyDescent="0.2">
      <c r="A243" s="97" t="str">
        <f>IF(LoanIsGood,IF(ROW()-ROW(tblLoan34[[#Headers],[PMT NO]])&gt;ScheduledNumberOfPayments,"",ROW()-ROW(tblLoan34[[#Headers],[PMT NO]])),"")</f>
        <v/>
      </c>
      <c r="B243" s="98" t="str">
        <f>IF(tblLoan34[[#This Row],[PMT NO]]&lt;&gt;"",EOMONTH(LoanStartDate,ROW(tblLoan34[[#This Row],[PMT NO]])-ROW(tblLoan34[[#Headers],[PMT NO]])-2)+DAY(LoanStartDate),"")</f>
        <v/>
      </c>
      <c r="C243" s="101" t="str">
        <f>IF(tblLoan34[[#This Row],[PMT NO]]&lt;&gt;"",IF(ROW()-ROW(tblLoan34[[#Headers],[BEGINNING BALANCE]])=1,LoanAmount,INDEX(tblLoan34[ENDING BALANCE],ROW()-ROW(tblLoan34[[#Headers],[BEGINNING BALANCE]])-1)),"")</f>
        <v/>
      </c>
      <c r="D243" s="101" t="str">
        <f>IF(tblLoan34[[#This Row],[PMT NO]]&lt;&gt;"",ScheduledPayment,"")</f>
        <v/>
      </c>
      <c r="E24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43" s="101" t="str">
        <f>IF(tblLoan34[[#This Row],[PMT NO]]&lt;&gt;"",IF(tblLoan34[[#This Row],[SCHEDULED PAYMENT]]+tblLoan34[[#This Row],[EXTRA PAYMENT]]&lt;=tblLoan34[[#This Row],[BEGINNING BALANCE]],tblLoan34[[#This Row],[SCHEDULED PAYMENT]]+tblLoan34[[#This Row],[EXTRA PAYMENT]],tblLoan34[[#This Row],[BEGINNING BALANCE]]),"")</f>
        <v/>
      </c>
      <c r="G243" s="101" t="str">
        <f>IF(tblLoan34[[#This Row],[PMT NO]]&lt;&gt;"",tblLoan34[[#This Row],[TOTAL PAYMENT]]-tblLoan34[[#This Row],[INTEREST]],"")</f>
        <v/>
      </c>
      <c r="H243" s="101" t="str">
        <f>IF(tblLoan34[[#This Row],[PMT NO]]&lt;&gt;"",tblLoan34[[#This Row],[BEGINNING BALANCE]]*(InterestRate/PaymentsPerYear),"")</f>
        <v/>
      </c>
      <c r="I243" s="101" t="str">
        <f>IF(tblLoan34[[#This Row],[PMT NO]]&lt;&gt;"",IF(tblLoan34[[#This Row],[SCHEDULED PAYMENT]]+tblLoan34[[#This Row],[EXTRA PAYMENT]]&lt;=tblLoan34[[#This Row],[BEGINNING BALANCE]],tblLoan34[[#This Row],[BEGINNING BALANCE]]-tblLoan34[[#This Row],[PRINCIPAL]],0),"")</f>
        <v/>
      </c>
      <c r="J243" s="101" t="str">
        <f>IF(tblLoan34[[#This Row],[PMT NO]]&lt;&gt;"",SUM(INDEX(tblLoan34[INTEREST],1,1):tblLoan34[[#This Row],[INTEREST]]),"")</f>
        <v/>
      </c>
    </row>
    <row r="244" spans="1:10" x14ac:dyDescent="0.2">
      <c r="A244" s="97" t="str">
        <f>IF(LoanIsGood,IF(ROW()-ROW(tblLoan34[[#Headers],[PMT NO]])&gt;ScheduledNumberOfPayments,"",ROW()-ROW(tblLoan34[[#Headers],[PMT NO]])),"")</f>
        <v/>
      </c>
      <c r="B244" s="98" t="str">
        <f>IF(tblLoan34[[#This Row],[PMT NO]]&lt;&gt;"",EOMONTH(LoanStartDate,ROW(tblLoan34[[#This Row],[PMT NO]])-ROW(tblLoan34[[#Headers],[PMT NO]])-2)+DAY(LoanStartDate),"")</f>
        <v/>
      </c>
      <c r="C244" s="101" t="str">
        <f>IF(tblLoan34[[#This Row],[PMT NO]]&lt;&gt;"",IF(ROW()-ROW(tblLoan34[[#Headers],[BEGINNING BALANCE]])=1,LoanAmount,INDEX(tblLoan34[ENDING BALANCE],ROW()-ROW(tblLoan34[[#Headers],[BEGINNING BALANCE]])-1)),"")</f>
        <v/>
      </c>
      <c r="D244" s="101" t="str">
        <f>IF(tblLoan34[[#This Row],[PMT NO]]&lt;&gt;"",ScheduledPayment,"")</f>
        <v/>
      </c>
      <c r="E24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44" s="101" t="str">
        <f>IF(tblLoan34[[#This Row],[PMT NO]]&lt;&gt;"",IF(tblLoan34[[#This Row],[SCHEDULED PAYMENT]]+tblLoan34[[#This Row],[EXTRA PAYMENT]]&lt;=tblLoan34[[#This Row],[BEGINNING BALANCE]],tblLoan34[[#This Row],[SCHEDULED PAYMENT]]+tblLoan34[[#This Row],[EXTRA PAYMENT]],tblLoan34[[#This Row],[BEGINNING BALANCE]]),"")</f>
        <v/>
      </c>
      <c r="G244" s="101" t="str">
        <f>IF(tblLoan34[[#This Row],[PMT NO]]&lt;&gt;"",tblLoan34[[#This Row],[TOTAL PAYMENT]]-tblLoan34[[#This Row],[INTEREST]],"")</f>
        <v/>
      </c>
      <c r="H244" s="101" t="str">
        <f>IF(tblLoan34[[#This Row],[PMT NO]]&lt;&gt;"",tblLoan34[[#This Row],[BEGINNING BALANCE]]*(InterestRate/PaymentsPerYear),"")</f>
        <v/>
      </c>
      <c r="I244" s="101" t="str">
        <f>IF(tblLoan34[[#This Row],[PMT NO]]&lt;&gt;"",IF(tblLoan34[[#This Row],[SCHEDULED PAYMENT]]+tblLoan34[[#This Row],[EXTRA PAYMENT]]&lt;=tblLoan34[[#This Row],[BEGINNING BALANCE]],tblLoan34[[#This Row],[BEGINNING BALANCE]]-tblLoan34[[#This Row],[PRINCIPAL]],0),"")</f>
        <v/>
      </c>
      <c r="J244" s="101" t="str">
        <f>IF(tblLoan34[[#This Row],[PMT NO]]&lt;&gt;"",SUM(INDEX(tblLoan34[INTEREST],1,1):tblLoan34[[#This Row],[INTEREST]]),"")</f>
        <v/>
      </c>
    </row>
    <row r="245" spans="1:10" x14ac:dyDescent="0.2">
      <c r="A245" s="97" t="str">
        <f>IF(LoanIsGood,IF(ROW()-ROW(tblLoan34[[#Headers],[PMT NO]])&gt;ScheduledNumberOfPayments,"",ROW()-ROW(tblLoan34[[#Headers],[PMT NO]])),"")</f>
        <v/>
      </c>
      <c r="B245" s="98" t="str">
        <f>IF(tblLoan34[[#This Row],[PMT NO]]&lt;&gt;"",EOMONTH(LoanStartDate,ROW(tblLoan34[[#This Row],[PMT NO]])-ROW(tblLoan34[[#Headers],[PMT NO]])-2)+DAY(LoanStartDate),"")</f>
        <v/>
      </c>
      <c r="C245" s="101" t="str">
        <f>IF(tblLoan34[[#This Row],[PMT NO]]&lt;&gt;"",IF(ROW()-ROW(tblLoan34[[#Headers],[BEGINNING BALANCE]])=1,LoanAmount,INDEX(tblLoan34[ENDING BALANCE],ROW()-ROW(tblLoan34[[#Headers],[BEGINNING BALANCE]])-1)),"")</f>
        <v/>
      </c>
      <c r="D245" s="101" t="str">
        <f>IF(tblLoan34[[#This Row],[PMT NO]]&lt;&gt;"",ScheduledPayment,"")</f>
        <v/>
      </c>
      <c r="E24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45" s="101" t="str">
        <f>IF(tblLoan34[[#This Row],[PMT NO]]&lt;&gt;"",IF(tblLoan34[[#This Row],[SCHEDULED PAYMENT]]+tblLoan34[[#This Row],[EXTRA PAYMENT]]&lt;=tblLoan34[[#This Row],[BEGINNING BALANCE]],tblLoan34[[#This Row],[SCHEDULED PAYMENT]]+tblLoan34[[#This Row],[EXTRA PAYMENT]],tblLoan34[[#This Row],[BEGINNING BALANCE]]),"")</f>
        <v/>
      </c>
      <c r="G245" s="101" t="str">
        <f>IF(tblLoan34[[#This Row],[PMT NO]]&lt;&gt;"",tblLoan34[[#This Row],[TOTAL PAYMENT]]-tblLoan34[[#This Row],[INTEREST]],"")</f>
        <v/>
      </c>
      <c r="H245" s="101" t="str">
        <f>IF(tblLoan34[[#This Row],[PMT NO]]&lt;&gt;"",tblLoan34[[#This Row],[BEGINNING BALANCE]]*(InterestRate/PaymentsPerYear),"")</f>
        <v/>
      </c>
      <c r="I245" s="101" t="str">
        <f>IF(tblLoan34[[#This Row],[PMT NO]]&lt;&gt;"",IF(tblLoan34[[#This Row],[SCHEDULED PAYMENT]]+tblLoan34[[#This Row],[EXTRA PAYMENT]]&lt;=tblLoan34[[#This Row],[BEGINNING BALANCE]],tblLoan34[[#This Row],[BEGINNING BALANCE]]-tblLoan34[[#This Row],[PRINCIPAL]],0),"")</f>
        <v/>
      </c>
      <c r="J245" s="101" t="str">
        <f>IF(tblLoan34[[#This Row],[PMT NO]]&lt;&gt;"",SUM(INDEX(tblLoan34[INTEREST],1,1):tblLoan34[[#This Row],[INTEREST]]),"")</f>
        <v/>
      </c>
    </row>
    <row r="246" spans="1:10" x14ac:dyDescent="0.2">
      <c r="A246" s="97" t="str">
        <f>IF(LoanIsGood,IF(ROW()-ROW(tblLoan34[[#Headers],[PMT NO]])&gt;ScheduledNumberOfPayments,"",ROW()-ROW(tblLoan34[[#Headers],[PMT NO]])),"")</f>
        <v/>
      </c>
      <c r="B246" s="98" t="str">
        <f>IF(tblLoan34[[#This Row],[PMT NO]]&lt;&gt;"",EOMONTH(LoanStartDate,ROW(tblLoan34[[#This Row],[PMT NO]])-ROW(tblLoan34[[#Headers],[PMT NO]])-2)+DAY(LoanStartDate),"")</f>
        <v/>
      </c>
      <c r="C246" s="101" t="str">
        <f>IF(tblLoan34[[#This Row],[PMT NO]]&lt;&gt;"",IF(ROW()-ROW(tblLoan34[[#Headers],[BEGINNING BALANCE]])=1,LoanAmount,INDEX(tblLoan34[ENDING BALANCE],ROW()-ROW(tblLoan34[[#Headers],[BEGINNING BALANCE]])-1)),"")</f>
        <v/>
      </c>
      <c r="D246" s="101" t="str">
        <f>IF(tblLoan34[[#This Row],[PMT NO]]&lt;&gt;"",ScheduledPayment,"")</f>
        <v/>
      </c>
      <c r="E24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46" s="101" t="str">
        <f>IF(tblLoan34[[#This Row],[PMT NO]]&lt;&gt;"",IF(tblLoan34[[#This Row],[SCHEDULED PAYMENT]]+tblLoan34[[#This Row],[EXTRA PAYMENT]]&lt;=tblLoan34[[#This Row],[BEGINNING BALANCE]],tblLoan34[[#This Row],[SCHEDULED PAYMENT]]+tblLoan34[[#This Row],[EXTRA PAYMENT]],tblLoan34[[#This Row],[BEGINNING BALANCE]]),"")</f>
        <v/>
      </c>
      <c r="G246" s="101" t="str">
        <f>IF(tblLoan34[[#This Row],[PMT NO]]&lt;&gt;"",tblLoan34[[#This Row],[TOTAL PAYMENT]]-tblLoan34[[#This Row],[INTEREST]],"")</f>
        <v/>
      </c>
      <c r="H246" s="101" t="str">
        <f>IF(tblLoan34[[#This Row],[PMT NO]]&lt;&gt;"",tblLoan34[[#This Row],[BEGINNING BALANCE]]*(InterestRate/PaymentsPerYear),"")</f>
        <v/>
      </c>
      <c r="I246" s="101" t="str">
        <f>IF(tblLoan34[[#This Row],[PMT NO]]&lt;&gt;"",IF(tblLoan34[[#This Row],[SCHEDULED PAYMENT]]+tblLoan34[[#This Row],[EXTRA PAYMENT]]&lt;=tblLoan34[[#This Row],[BEGINNING BALANCE]],tblLoan34[[#This Row],[BEGINNING BALANCE]]-tblLoan34[[#This Row],[PRINCIPAL]],0),"")</f>
        <v/>
      </c>
      <c r="J246" s="101" t="str">
        <f>IF(tblLoan34[[#This Row],[PMT NO]]&lt;&gt;"",SUM(INDEX(tblLoan34[INTEREST],1,1):tblLoan34[[#This Row],[INTEREST]]),"")</f>
        <v/>
      </c>
    </row>
    <row r="247" spans="1:10" x14ac:dyDescent="0.2">
      <c r="A247" s="97" t="str">
        <f>IF(LoanIsGood,IF(ROW()-ROW(tblLoan34[[#Headers],[PMT NO]])&gt;ScheduledNumberOfPayments,"",ROW()-ROW(tblLoan34[[#Headers],[PMT NO]])),"")</f>
        <v/>
      </c>
      <c r="B247" s="98" t="str">
        <f>IF(tblLoan34[[#This Row],[PMT NO]]&lt;&gt;"",EOMONTH(LoanStartDate,ROW(tblLoan34[[#This Row],[PMT NO]])-ROW(tblLoan34[[#Headers],[PMT NO]])-2)+DAY(LoanStartDate),"")</f>
        <v/>
      </c>
      <c r="C247" s="101" t="str">
        <f>IF(tblLoan34[[#This Row],[PMT NO]]&lt;&gt;"",IF(ROW()-ROW(tblLoan34[[#Headers],[BEGINNING BALANCE]])=1,LoanAmount,INDEX(tblLoan34[ENDING BALANCE],ROW()-ROW(tblLoan34[[#Headers],[BEGINNING BALANCE]])-1)),"")</f>
        <v/>
      </c>
      <c r="D247" s="101" t="str">
        <f>IF(tblLoan34[[#This Row],[PMT NO]]&lt;&gt;"",ScheduledPayment,"")</f>
        <v/>
      </c>
      <c r="E24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47" s="101" t="str">
        <f>IF(tblLoan34[[#This Row],[PMT NO]]&lt;&gt;"",IF(tblLoan34[[#This Row],[SCHEDULED PAYMENT]]+tblLoan34[[#This Row],[EXTRA PAYMENT]]&lt;=tblLoan34[[#This Row],[BEGINNING BALANCE]],tblLoan34[[#This Row],[SCHEDULED PAYMENT]]+tblLoan34[[#This Row],[EXTRA PAYMENT]],tblLoan34[[#This Row],[BEGINNING BALANCE]]),"")</f>
        <v/>
      </c>
      <c r="G247" s="101" t="str">
        <f>IF(tblLoan34[[#This Row],[PMT NO]]&lt;&gt;"",tblLoan34[[#This Row],[TOTAL PAYMENT]]-tblLoan34[[#This Row],[INTEREST]],"")</f>
        <v/>
      </c>
      <c r="H247" s="101" t="str">
        <f>IF(tblLoan34[[#This Row],[PMT NO]]&lt;&gt;"",tblLoan34[[#This Row],[BEGINNING BALANCE]]*(InterestRate/PaymentsPerYear),"")</f>
        <v/>
      </c>
      <c r="I247" s="101" t="str">
        <f>IF(tblLoan34[[#This Row],[PMT NO]]&lt;&gt;"",IF(tblLoan34[[#This Row],[SCHEDULED PAYMENT]]+tblLoan34[[#This Row],[EXTRA PAYMENT]]&lt;=tblLoan34[[#This Row],[BEGINNING BALANCE]],tblLoan34[[#This Row],[BEGINNING BALANCE]]-tblLoan34[[#This Row],[PRINCIPAL]],0),"")</f>
        <v/>
      </c>
      <c r="J247" s="101" t="str">
        <f>IF(tblLoan34[[#This Row],[PMT NO]]&lt;&gt;"",SUM(INDEX(tblLoan34[INTEREST],1,1):tblLoan34[[#This Row],[INTEREST]]),"")</f>
        <v/>
      </c>
    </row>
    <row r="248" spans="1:10" x14ac:dyDescent="0.2">
      <c r="A248" s="97" t="str">
        <f>IF(LoanIsGood,IF(ROW()-ROW(tblLoan34[[#Headers],[PMT NO]])&gt;ScheduledNumberOfPayments,"",ROW()-ROW(tblLoan34[[#Headers],[PMT NO]])),"")</f>
        <v/>
      </c>
      <c r="B248" s="98" t="str">
        <f>IF(tblLoan34[[#This Row],[PMT NO]]&lt;&gt;"",EOMONTH(LoanStartDate,ROW(tblLoan34[[#This Row],[PMT NO]])-ROW(tblLoan34[[#Headers],[PMT NO]])-2)+DAY(LoanStartDate),"")</f>
        <v/>
      </c>
      <c r="C248" s="101" t="str">
        <f>IF(tblLoan34[[#This Row],[PMT NO]]&lt;&gt;"",IF(ROW()-ROW(tblLoan34[[#Headers],[BEGINNING BALANCE]])=1,LoanAmount,INDEX(tblLoan34[ENDING BALANCE],ROW()-ROW(tblLoan34[[#Headers],[BEGINNING BALANCE]])-1)),"")</f>
        <v/>
      </c>
      <c r="D248" s="101" t="str">
        <f>IF(tblLoan34[[#This Row],[PMT NO]]&lt;&gt;"",ScheduledPayment,"")</f>
        <v/>
      </c>
      <c r="E24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48" s="101" t="str">
        <f>IF(tblLoan34[[#This Row],[PMT NO]]&lt;&gt;"",IF(tblLoan34[[#This Row],[SCHEDULED PAYMENT]]+tblLoan34[[#This Row],[EXTRA PAYMENT]]&lt;=tblLoan34[[#This Row],[BEGINNING BALANCE]],tblLoan34[[#This Row],[SCHEDULED PAYMENT]]+tblLoan34[[#This Row],[EXTRA PAYMENT]],tblLoan34[[#This Row],[BEGINNING BALANCE]]),"")</f>
        <v/>
      </c>
      <c r="G248" s="101" t="str">
        <f>IF(tblLoan34[[#This Row],[PMT NO]]&lt;&gt;"",tblLoan34[[#This Row],[TOTAL PAYMENT]]-tblLoan34[[#This Row],[INTEREST]],"")</f>
        <v/>
      </c>
      <c r="H248" s="101" t="str">
        <f>IF(tblLoan34[[#This Row],[PMT NO]]&lt;&gt;"",tblLoan34[[#This Row],[BEGINNING BALANCE]]*(InterestRate/PaymentsPerYear),"")</f>
        <v/>
      </c>
      <c r="I248" s="101" t="str">
        <f>IF(tblLoan34[[#This Row],[PMT NO]]&lt;&gt;"",IF(tblLoan34[[#This Row],[SCHEDULED PAYMENT]]+tblLoan34[[#This Row],[EXTRA PAYMENT]]&lt;=tblLoan34[[#This Row],[BEGINNING BALANCE]],tblLoan34[[#This Row],[BEGINNING BALANCE]]-tblLoan34[[#This Row],[PRINCIPAL]],0),"")</f>
        <v/>
      </c>
      <c r="J248" s="101" t="str">
        <f>IF(tblLoan34[[#This Row],[PMT NO]]&lt;&gt;"",SUM(INDEX(tblLoan34[INTEREST],1,1):tblLoan34[[#This Row],[INTEREST]]),"")</f>
        <v/>
      </c>
    </row>
    <row r="249" spans="1:10" x14ac:dyDescent="0.2">
      <c r="A249" s="97" t="str">
        <f>IF(LoanIsGood,IF(ROW()-ROW(tblLoan34[[#Headers],[PMT NO]])&gt;ScheduledNumberOfPayments,"",ROW()-ROW(tblLoan34[[#Headers],[PMT NO]])),"")</f>
        <v/>
      </c>
      <c r="B249" s="98" t="str">
        <f>IF(tblLoan34[[#This Row],[PMT NO]]&lt;&gt;"",EOMONTH(LoanStartDate,ROW(tblLoan34[[#This Row],[PMT NO]])-ROW(tblLoan34[[#Headers],[PMT NO]])-2)+DAY(LoanStartDate),"")</f>
        <v/>
      </c>
      <c r="C249" s="101" t="str">
        <f>IF(tblLoan34[[#This Row],[PMT NO]]&lt;&gt;"",IF(ROW()-ROW(tblLoan34[[#Headers],[BEGINNING BALANCE]])=1,LoanAmount,INDEX(tblLoan34[ENDING BALANCE],ROW()-ROW(tblLoan34[[#Headers],[BEGINNING BALANCE]])-1)),"")</f>
        <v/>
      </c>
      <c r="D249" s="101" t="str">
        <f>IF(tblLoan34[[#This Row],[PMT NO]]&lt;&gt;"",ScheduledPayment,"")</f>
        <v/>
      </c>
      <c r="E24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49" s="101" t="str">
        <f>IF(tblLoan34[[#This Row],[PMT NO]]&lt;&gt;"",IF(tblLoan34[[#This Row],[SCHEDULED PAYMENT]]+tblLoan34[[#This Row],[EXTRA PAYMENT]]&lt;=tblLoan34[[#This Row],[BEGINNING BALANCE]],tblLoan34[[#This Row],[SCHEDULED PAYMENT]]+tblLoan34[[#This Row],[EXTRA PAYMENT]],tblLoan34[[#This Row],[BEGINNING BALANCE]]),"")</f>
        <v/>
      </c>
      <c r="G249" s="101" t="str">
        <f>IF(tblLoan34[[#This Row],[PMT NO]]&lt;&gt;"",tblLoan34[[#This Row],[TOTAL PAYMENT]]-tblLoan34[[#This Row],[INTEREST]],"")</f>
        <v/>
      </c>
      <c r="H249" s="101" t="str">
        <f>IF(tblLoan34[[#This Row],[PMT NO]]&lt;&gt;"",tblLoan34[[#This Row],[BEGINNING BALANCE]]*(InterestRate/PaymentsPerYear),"")</f>
        <v/>
      </c>
      <c r="I249" s="101" t="str">
        <f>IF(tblLoan34[[#This Row],[PMT NO]]&lt;&gt;"",IF(tblLoan34[[#This Row],[SCHEDULED PAYMENT]]+tblLoan34[[#This Row],[EXTRA PAYMENT]]&lt;=tblLoan34[[#This Row],[BEGINNING BALANCE]],tblLoan34[[#This Row],[BEGINNING BALANCE]]-tblLoan34[[#This Row],[PRINCIPAL]],0),"")</f>
        <v/>
      </c>
      <c r="J249" s="101" t="str">
        <f>IF(tblLoan34[[#This Row],[PMT NO]]&lt;&gt;"",SUM(INDEX(tblLoan34[INTEREST],1,1):tblLoan34[[#This Row],[INTEREST]]),"")</f>
        <v/>
      </c>
    </row>
    <row r="250" spans="1:10" x14ac:dyDescent="0.2">
      <c r="A250" s="97" t="str">
        <f>IF(LoanIsGood,IF(ROW()-ROW(tblLoan34[[#Headers],[PMT NO]])&gt;ScheduledNumberOfPayments,"",ROW()-ROW(tblLoan34[[#Headers],[PMT NO]])),"")</f>
        <v/>
      </c>
      <c r="B250" s="98" t="str">
        <f>IF(tblLoan34[[#This Row],[PMT NO]]&lt;&gt;"",EOMONTH(LoanStartDate,ROW(tblLoan34[[#This Row],[PMT NO]])-ROW(tblLoan34[[#Headers],[PMT NO]])-2)+DAY(LoanStartDate),"")</f>
        <v/>
      </c>
      <c r="C250" s="101" t="str">
        <f>IF(tblLoan34[[#This Row],[PMT NO]]&lt;&gt;"",IF(ROW()-ROW(tblLoan34[[#Headers],[BEGINNING BALANCE]])=1,LoanAmount,INDEX(tblLoan34[ENDING BALANCE],ROW()-ROW(tblLoan34[[#Headers],[BEGINNING BALANCE]])-1)),"")</f>
        <v/>
      </c>
      <c r="D250" s="101" t="str">
        <f>IF(tblLoan34[[#This Row],[PMT NO]]&lt;&gt;"",ScheduledPayment,"")</f>
        <v/>
      </c>
      <c r="E25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50" s="101" t="str">
        <f>IF(tblLoan34[[#This Row],[PMT NO]]&lt;&gt;"",IF(tblLoan34[[#This Row],[SCHEDULED PAYMENT]]+tblLoan34[[#This Row],[EXTRA PAYMENT]]&lt;=tblLoan34[[#This Row],[BEGINNING BALANCE]],tblLoan34[[#This Row],[SCHEDULED PAYMENT]]+tblLoan34[[#This Row],[EXTRA PAYMENT]],tblLoan34[[#This Row],[BEGINNING BALANCE]]),"")</f>
        <v/>
      </c>
      <c r="G250" s="101" t="str">
        <f>IF(tblLoan34[[#This Row],[PMT NO]]&lt;&gt;"",tblLoan34[[#This Row],[TOTAL PAYMENT]]-tblLoan34[[#This Row],[INTEREST]],"")</f>
        <v/>
      </c>
      <c r="H250" s="101" t="str">
        <f>IF(tblLoan34[[#This Row],[PMT NO]]&lt;&gt;"",tblLoan34[[#This Row],[BEGINNING BALANCE]]*(InterestRate/PaymentsPerYear),"")</f>
        <v/>
      </c>
      <c r="I250" s="101" t="str">
        <f>IF(tblLoan34[[#This Row],[PMT NO]]&lt;&gt;"",IF(tblLoan34[[#This Row],[SCHEDULED PAYMENT]]+tblLoan34[[#This Row],[EXTRA PAYMENT]]&lt;=tblLoan34[[#This Row],[BEGINNING BALANCE]],tblLoan34[[#This Row],[BEGINNING BALANCE]]-tblLoan34[[#This Row],[PRINCIPAL]],0),"")</f>
        <v/>
      </c>
      <c r="J250" s="101" t="str">
        <f>IF(tblLoan34[[#This Row],[PMT NO]]&lt;&gt;"",SUM(INDEX(tblLoan34[INTEREST],1,1):tblLoan34[[#This Row],[INTEREST]]),"")</f>
        <v/>
      </c>
    </row>
    <row r="251" spans="1:10" x14ac:dyDescent="0.2">
      <c r="A251" s="97" t="str">
        <f>IF(LoanIsGood,IF(ROW()-ROW(tblLoan34[[#Headers],[PMT NO]])&gt;ScheduledNumberOfPayments,"",ROW()-ROW(tblLoan34[[#Headers],[PMT NO]])),"")</f>
        <v/>
      </c>
      <c r="B251" s="98" t="str">
        <f>IF(tblLoan34[[#This Row],[PMT NO]]&lt;&gt;"",EOMONTH(LoanStartDate,ROW(tblLoan34[[#This Row],[PMT NO]])-ROW(tblLoan34[[#Headers],[PMT NO]])-2)+DAY(LoanStartDate),"")</f>
        <v/>
      </c>
      <c r="C251" s="101" t="str">
        <f>IF(tblLoan34[[#This Row],[PMT NO]]&lt;&gt;"",IF(ROW()-ROW(tblLoan34[[#Headers],[BEGINNING BALANCE]])=1,LoanAmount,INDEX(tblLoan34[ENDING BALANCE],ROW()-ROW(tblLoan34[[#Headers],[BEGINNING BALANCE]])-1)),"")</f>
        <v/>
      </c>
      <c r="D251" s="101" t="str">
        <f>IF(tblLoan34[[#This Row],[PMT NO]]&lt;&gt;"",ScheduledPayment,"")</f>
        <v/>
      </c>
      <c r="E25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51" s="101" t="str">
        <f>IF(tblLoan34[[#This Row],[PMT NO]]&lt;&gt;"",IF(tblLoan34[[#This Row],[SCHEDULED PAYMENT]]+tblLoan34[[#This Row],[EXTRA PAYMENT]]&lt;=tblLoan34[[#This Row],[BEGINNING BALANCE]],tblLoan34[[#This Row],[SCHEDULED PAYMENT]]+tblLoan34[[#This Row],[EXTRA PAYMENT]],tblLoan34[[#This Row],[BEGINNING BALANCE]]),"")</f>
        <v/>
      </c>
      <c r="G251" s="101" t="str">
        <f>IF(tblLoan34[[#This Row],[PMT NO]]&lt;&gt;"",tblLoan34[[#This Row],[TOTAL PAYMENT]]-tblLoan34[[#This Row],[INTEREST]],"")</f>
        <v/>
      </c>
      <c r="H251" s="101" t="str">
        <f>IF(tblLoan34[[#This Row],[PMT NO]]&lt;&gt;"",tblLoan34[[#This Row],[BEGINNING BALANCE]]*(InterestRate/PaymentsPerYear),"")</f>
        <v/>
      </c>
      <c r="I251" s="101" t="str">
        <f>IF(tblLoan34[[#This Row],[PMT NO]]&lt;&gt;"",IF(tblLoan34[[#This Row],[SCHEDULED PAYMENT]]+tblLoan34[[#This Row],[EXTRA PAYMENT]]&lt;=tblLoan34[[#This Row],[BEGINNING BALANCE]],tblLoan34[[#This Row],[BEGINNING BALANCE]]-tblLoan34[[#This Row],[PRINCIPAL]],0),"")</f>
        <v/>
      </c>
      <c r="J251" s="101" t="str">
        <f>IF(tblLoan34[[#This Row],[PMT NO]]&lt;&gt;"",SUM(INDEX(tblLoan34[INTEREST],1,1):tblLoan34[[#This Row],[INTEREST]]),"")</f>
        <v/>
      </c>
    </row>
    <row r="252" spans="1:10" x14ac:dyDescent="0.2">
      <c r="A252" s="97" t="str">
        <f>IF(LoanIsGood,IF(ROW()-ROW(tblLoan34[[#Headers],[PMT NO]])&gt;ScheduledNumberOfPayments,"",ROW()-ROW(tblLoan34[[#Headers],[PMT NO]])),"")</f>
        <v/>
      </c>
      <c r="B252" s="98" t="str">
        <f>IF(tblLoan34[[#This Row],[PMT NO]]&lt;&gt;"",EOMONTH(LoanStartDate,ROW(tblLoan34[[#This Row],[PMT NO]])-ROW(tblLoan34[[#Headers],[PMT NO]])-2)+DAY(LoanStartDate),"")</f>
        <v/>
      </c>
      <c r="C252" s="101" t="str">
        <f>IF(tblLoan34[[#This Row],[PMT NO]]&lt;&gt;"",IF(ROW()-ROW(tblLoan34[[#Headers],[BEGINNING BALANCE]])=1,LoanAmount,INDEX(tblLoan34[ENDING BALANCE],ROW()-ROW(tblLoan34[[#Headers],[BEGINNING BALANCE]])-1)),"")</f>
        <v/>
      </c>
      <c r="D252" s="101" t="str">
        <f>IF(tblLoan34[[#This Row],[PMT NO]]&lt;&gt;"",ScheduledPayment,"")</f>
        <v/>
      </c>
      <c r="E25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52" s="101" t="str">
        <f>IF(tblLoan34[[#This Row],[PMT NO]]&lt;&gt;"",IF(tblLoan34[[#This Row],[SCHEDULED PAYMENT]]+tblLoan34[[#This Row],[EXTRA PAYMENT]]&lt;=tblLoan34[[#This Row],[BEGINNING BALANCE]],tblLoan34[[#This Row],[SCHEDULED PAYMENT]]+tblLoan34[[#This Row],[EXTRA PAYMENT]],tblLoan34[[#This Row],[BEGINNING BALANCE]]),"")</f>
        <v/>
      </c>
      <c r="G252" s="101" t="str">
        <f>IF(tblLoan34[[#This Row],[PMT NO]]&lt;&gt;"",tblLoan34[[#This Row],[TOTAL PAYMENT]]-tblLoan34[[#This Row],[INTEREST]],"")</f>
        <v/>
      </c>
      <c r="H252" s="101" t="str">
        <f>IF(tblLoan34[[#This Row],[PMT NO]]&lt;&gt;"",tblLoan34[[#This Row],[BEGINNING BALANCE]]*(InterestRate/PaymentsPerYear),"")</f>
        <v/>
      </c>
      <c r="I252" s="101" t="str">
        <f>IF(tblLoan34[[#This Row],[PMT NO]]&lt;&gt;"",IF(tblLoan34[[#This Row],[SCHEDULED PAYMENT]]+tblLoan34[[#This Row],[EXTRA PAYMENT]]&lt;=tblLoan34[[#This Row],[BEGINNING BALANCE]],tblLoan34[[#This Row],[BEGINNING BALANCE]]-tblLoan34[[#This Row],[PRINCIPAL]],0),"")</f>
        <v/>
      </c>
      <c r="J252" s="101" t="str">
        <f>IF(tblLoan34[[#This Row],[PMT NO]]&lt;&gt;"",SUM(INDEX(tblLoan34[INTEREST],1,1):tblLoan34[[#This Row],[INTEREST]]),"")</f>
        <v/>
      </c>
    </row>
    <row r="253" spans="1:10" x14ac:dyDescent="0.2">
      <c r="A253" s="97" t="str">
        <f>IF(LoanIsGood,IF(ROW()-ROW(tblLoan34[[#Headers],[PMT NO]])&gt;ScheduledNumberOfPayments,"",ROW()-ROW(tblLoan34[[#Headers],[PMT NO]])),"")</f>
        <v/>
      </c>
      <c r="B253" s="98" t="str">
        <f>IF(tblLoan34[[#This Row],[PMT NO]]&lt;&gt;"",EOMONTH(LoanStartDate,ROW(tblLoan34[[#This Row],[PMT NO]])-ROW(tblLoan34[[#Headers],[PMT NO]])-2)+DAY(LoanStartDate),"")</f>
        <v/>
      </c>
      <c r="C253" s="101" t="str">
        <f>IF(tblLoan34[[#This Row],[PMT NO]]&lt;&gt;"",IF(ROW()-ROW(tblLoan34[[#Headers],[BEGINNING BALANCE]])=1,LoanAmount,INDEX(tblLoan34[ENDING BALANCE],ROW()-ROW(tblLoan34[[#Headers],[BEGINNING BALANCE]])-1)),"")</f>
        <v/>
      </c>
      <c r="D253" s="101" t="str">
        <f>IF(tblLoan34[[#This Row],[PMT NO]]&lt;&gt;"",ScheduledPayment,"")</f>
        <v/>
      </c>
      <c r="E25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53" s="101" t="str">
        <f>IF(tblLoan34[[#This Row],[PMT NO]]&lt;&gt;"",IF(tblLoan34[[#This Row],[SCHEDULED PAYMENT]]+tblLoan34[[#This Row],[EXTRA PAYMENT]]&lt;=tblLoan34[[#This Row],[BEGINNING BALANCE]],tblLoan34[[#This Row],[SCHEDULED PAYMENT]]+tblLoan34[[#This Row],[EXTRA PAYMENT]],tblLoan34[[#This Row],[BEGINNING BALANCE]]),"")</f>
        <v/>
      </c>
      <c r="G253" s="101" t="str">
        <f>IF(tblLoan34[[#This Row],[PMT NO]]&lt;&gt;"",tblLoan34[[#This Row],[TOTAL PAYMENT]]-tblLoan34[[#This Row],[INTEREST]],"")</f>
        <v/>
      </c>
      <c r="H253" s="101" t="str">
        <f>IF(tblLoan34[[#This Row],[PMT NO]]&lt;&gt;"",tblLoan34[[#This Row],[BEGINNING BALANCE]]*(InterestRate/PaymentsPerYear),"")</f>
        <v/>
      </c>
      <c r="I253" s="101" t="str">
        <f>IF(tblLoan34[[#This Row],[PMT NO]]&lt;&gt;"",IF(tblLoan34[[#This Row],[SCHEDULED PAYMENT]]+tblLoan34[[#This Row],[EXTRA PAYMENT]]&lt;=tblLoan34[[#This Row],[BEGINNING BALANCE]],tblLoan34[[#This Row],[BEGINNING BALANCE]]-tblLoan34[[#This Row],[PRINCIPAL]],0),"")</f>
        <v/>
      </c>
      <c r="J253" s="101" t="str">
        <f>IF(tblLoan34[[#This Row],[PMT NO]]&lt;&gt;"",SUM(INDEX(tblLoan34[INTEREST],1,1):tblLoan34[[#This Row],[INTEREST]]),"")</f>
        <v/>
      </c>
    </row>
    <row r="254" spans="1:10" x14ac:dyDescent="0.2">
      <c r="A254" s="97" t="str">
        <f>IF(LoanIsGood,IF(ROW()-ROW(tblLoan34[[#Headers],[PMT NO]])&gt;ScheduledNumberOfPayments,"",ROW()-ROW(tblLoan34[[#Headers],[PMT NO]])),"")</f>
        <v/>
      </c>
      <c r="B254" s="98" t="str">
        <f>IF(tblLoan34[[#This Row],[PMT NO]]&lt;&gt;"",EOMONTH(LoanStartDate,ROW(tblLoan34[[#This Row],[PMT NO]])-ROW(tblLoan34[[#Headers],[PMT NO]])-2)+DAY(LoanStartDate),"")</f>
        <v/>
      </c>
      <c r="C254" s="101" t="str">
        <f>IF(tblLoan34[[#This Row],[PMT NO]]&lt;&gt;"",IF(ROW()-ROW(tblLoan34[[#Headers],[BEGINNING BALANCE]])=1,LoanAmount,INDEX(tblLoan34[ENDING BALANCE],ROW()-ROW(tblLoan34[[#Headers],[BEGINNING BALANCE]])-1)),"")</f>
        <v/>
      </c>
      <c r="D254" s="101" t="str">
        <f>IF(tblLoan34[[#This Row],[PMT NO]]&lt;&gt;"",ScheduledPayment,"")</f>
        <v/>
      </c>
      <c r="E25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54" s="101" t="str">
        <f>IF(tblLoan34[[#This Row],[PMT NO]]&lt;&gt;"",IF(tblLoan34[[#This Row],[SCHEDULED PAYMENT]]+tblLoan34[[#This Row],[EXTRA PAYMENT]]&lt;=tblLoan34[[#This Row],[BEGINNING BALANCE]],tblLoan34[[#This Row],[SCHEDULED PAYMENT]]+tblLoan34[[#This Row],[EXTRA PAYMENT]],tblLoan34[[#This Row],[BEGINNING BALANCE]]),"")</f>
        <v/>
      </c>
      <c r="G254" s="101" t="str">
        <f>IF(tblLoan34[[#This Row],[PMT NO]]&lt;&gt;"",tblLoan34[[#This Row],[TOTAL PAYMENT]]-tblLoan34[[#This Row],[INTEREST]],"")</f>
        <v/>
      </c>
      <c r="H254" s="101" t="str">
        <f>IF(tblLoan34[[#This Row],[PMT NO]]&lt;&gt;"",tblLoan34[[#This Row],[BEGINNING BALANCE]]*(InterestRate/PaymentsPerYear),"")</f>
        <v/>
      </c>
      <c r="I254" s="101" t="str">
        <f>IF(tblLoan34[[#This Row],[PMT NO]]&lt;&gt;"",IF(tblLoan34[[#This Row],[SCHEDULED PAYMENT]]+tblLoan34[[#This Row],[EXTRA PAYMENT]]&lt;=tblLoan34[[#This Row],[BEGINNING BALANCE]],tblLoan34[[#This Row],[BEGINNING BALANCE]]-tblLoan34[[#This Row],[PRINCIPAL]],0),"")</f>
        <v/>
      </c>
      <c r="J254" s="101" t="str">
        <f>IF(tblLoan34[[#This Row],[PMT NO]]&lt;&gt;"",SUM(INDEX(tblLoan34[INTEREST],1,1):tblLoan34[[#This Row],[INTEREST]]),"")</f>
        <v/>
      </c>
    </row>
    <row r="255" spans="1:10" x14ac:dyDescent="0.2">
      <c r="A255" s="97" t="str">
        <f>IF(LoanIsGood,IF(ROW()-ROW(tblLoan34[[#Headers],[PMT NO]])&gt;ScheduledNumberOfPayments,"",ROW()-ROW(tblLoan34[[#Headers],[PMT NO]])),"")</f>
        <v/>
      </c>
      <c r="B255" s="98" t="str">
        <f>IF(tblLoan34[[#This Row],[PMT NO]]&lt;&gt;"",EOMONTH(LoanStartDate,ROW(tblLoan34[[#This Row],[PMT NO]])-ROW(tblLoan34[[#Headers],[PMT NO]])-2)+DAY(LoanStartDate),"")</f>
        <v/>
      </c>
      <c r="C255" s="101" t="str">
        <f>IF(tblLoan34[[#This Row],[PMT NO]]&lt;&gt;"",IF(ROW()-ROW(tblLoan34[[#Headers],[BEGINNING BALANCE]])=1,LoanAmount,INDEX(tblLoan34[ENDING BALANCE],ROW()-ROW(tblLoan34[[#Headers],[BEGINNING BALANCE]])-1)),"")</f>
        <v/>
      </c>
      <c r="D255" s="101" t="str">
        <f>IF(tblLoan34[[#This Row],[PMT NO]]&lt;&gt;"",ScheduledPayment,"")</f>
        <v/>
      </c>
      <c r="E25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55" s="101" t="str">
        <f>IF(tblLoan34[[#This Row],[PMT NO]]&lt;&gt;"",IF(tblLoan34[[#This Row],[SCHEDULED PAYMENT]]+tblLoan34[[#This Row],[EXTRA PAYMENT]]&lt;=tblLoan34[[#This Row],[BEGINNING BALANCE]],tblLoan34[[#This Row],[SCHEDULED PAYMENT]]+tblLoan34[[#This Row],[EXTRA PAYMENT]],tblLoan34[[#This Row],[BEGINNING BALANCE]]),"")</f>
        <v/>
      </c>
      <c r="G255" s="101" t="str">
        <f>IF(tblLoan34[[#This Row],[PMT NO]]&lt;&gt;"",tblLoan34[[#This Row],[TOTAL PAYMENT]]-tblLoan34[[#This Row],[INTEREST]],"")</f>
        <v/>
      </c>
      <c r="H255" s="101" t="str">
        <f>IF(tblLoan34[[#This Row],[PMT NO]]&lt;&gt;"",tblLoan34[[#This Row],[BEGINNING BALANCE]]*(InterestRate/PaymentsPerYear),"")</f>
        <v/>
      </c>
      <c r="I255" s="101" t="str">
        <f>IF(tblLoan34[[#This Row],[PMT NO]]&lt;&gt;"",IF(tblLoan34[[#This Row],[SCHEDULED PAYMENT]]+tblLoan34[[#This Row],[EXTRA PAYMENT]]&lt;=tblLoan34[[#This Row],[BEGINNING BALANCE]],tblLoan34[[#This Row],[BEGINNING BALANCE]]-tblLoan34[[#This Row],[PRINCIPAL]],0),"")</f>
        <v/>
      </c>
      <c r="J255" s="101" t="str">
        <f>IF(tblLoan34[[#This Row],[PMT NO]]&lt;&gt;"",SUM(INDEX(tblLoan34[INTEREST],1,1):tblLoan34[[#This Row],[INTEREST]]),"")</f>
        <v/>
      </c>
    </row>
    <row r="256" spans="1:10" x14ac:dyDescent="0.2">
      <c r="A256" s="97" t="str">
        <f>IF(LoanIsGood,IF(ROW()-ROW(tblLoan34[[#Headers],[PMT NO]])&gt;ScheduledNumberOfPayments,"",ROW()-ROW(tblLoan34[[#Headers],[PMT NO]])),"")</f>
        <v/>
      </c>
      <c r="B256" s="98" t="str">
        <f>IF(tblLoan34[[#This Row],[PMT NO]]&lt;&gt;"",EOMONTH(LoanStartDate,ROW(tblLoan34[[#This Row],[PMT NO]])-ROW(tblLoan34[[#Headers],[PMT NO]])-2)+DAY(LoanStartDate),"")</f>
        <v/>
      </c>
      <c r="C256" s="101" t="str">
        <f>IF(tblLoan34[[#This Row],[PMT NO]]&lt;&gt;"",IF(ROW()-ROW(tblLoan34[[#Headers],[BEGINNING BALANCE]])=1,LoanAmount,INDEX(tblLoan34[ENDING BALANCE],ROW()-ROW(tblLoan34[[#Headers],[BEGINNING BALANCE]])-1)),"")</f>
        <v/>
      </c>
      <c r="D256" s="101" t="str">
        <f>IF(tblLoan34[[#This Row],[PMT NO]]&lt;&gt;"",ScheduledPayment,"")</f>
        <v/>
      </c>
      <c r="E25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56" s="101" t="str">
        <f>IF(tblLoan34[[#This Row],[PMT NO]]&lt;&gt;"",IF(tblLoan34[[#This Row],[SCHEDULED PAYMENT]]+tblLoan34[[#This Row],[EXTRA PAYMENT]]&lt;=tblLoan34[[#This Row],[BEGINNING BALANCE]],tblLoan34[[#This Row],[SCHEDULED PAYMENT]]+tblLoan34[[#This Row],[EXTRA PAYMENT]],tblLoan34[[#This Row],[BEGINNING BALANCE]]),"")</f>
        <v/>
      </c>
      <c r="G256" s="101" t="str">
        <f>IF(tblLoan34[[#This Row],[PMT NO]]&lt;&gt;"",tblLoan34[[#This Row],[TOTAL PAYMENT]]-tblLoan34[[#This Row],[INTEREST]],"")</f>
        <v/>
      </c>
      <c r="H256" s="101" t="str">
        <f>IF(tblLoan34[[#This Row],[PMT NO]]&lt;&gt;"",tblLoan34[[#This Row],[BEGINNING BALANCE]]*(InterestRate/PaymentsPerYear),"")</f>
        <v/>
      </c>
      <c r="I256" s="101" t="str">
        <f>IF(tblLoan34[[#This Row],[PMT NO]]&lt;&gt;"",IF(tblLoan34[[#This Row],[SCHEDULED PAYMENT]]+tblLoan34[[#This Row],[EXTRA PAYMENT]]&lt;=tblLoan34[[#This Row],[BEGINNING BALANCE]],tblLoan34[[#This Row],[BEGINNING BALANCE]]-tblLoan34[[#This Row],[PRINCIPAL]],0),"")</f>
        <v/>
      </c>
      <c r="J256" s="101" t="str">
        <f>IF(tblLoan34[[#This Row],[PMT NO]]&lt;&gt;"",SUM(INDEX(tblLoan34[INTEREST],1,1):tblLoan34[[#This Row],[INTEREST]]),"")</f>
        <v/>
      </c>
    </row>
    <row r="257" spans="1:10" x14ac:dyDescent="0.2">
      <c r="A257" s="97" t="str">
        <f>IF(LoanIsGood,IF(ROW()-ROW(tblLoan34[[#Headers],[PMT NO]])&gt;ScheduledNumberOfPayments,"",ROW()-ROW(tblLoan34[[#Headers],[PMT NO]])),"")</f>
        <v/>
      </c>
      <c r="B257" s="98" t="str">
        <f>IF(tblLoan34[[#This Row],[PMT NO]]&lt;&gt;"",EOMONTH(LoanStartDate,ROW(tblLoan34[[#This Row],[PMT NO]])-ROW(tblLoan34[[#Headers],[PMT NO]])-2)+DAY(LoanStartDate),"")</f>
        <v/>
      </c>
      <c r="C257" s="101" t="str">
        <f>IF(tblLoan34[[#This Row],[PMT NO]]&lt;&gt;"",IF(ROW()-ROW(tblLoan34[[#Headers],[BEGINNING BALANCE]])=1,LoanAmount,INDEX(tblLoan34[ENDING BALANCE],ROW()-ROW(tblLoan34[[#Headers],[BEGINNING BALANCE]])-1)),"")</f>
        <v/>
      </c>
      <c r="D257" s="101" t="str">
        <f>IF(tblLoan34[[#This Row],[PMT NO]]&lt;&gt;"",ScheduledPayment,"")</f>
        <v/>
      </c>
      <c r="E25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57" s="101" t="str">
        <f>IF(tblLoan34[[#This Row],[PMT NO]]&lt;&gt;"",IF(tblLoan34[[#This Row],[SCHEDULED PAYMENT]]+tblLoan34[[#This Row],[EXTRA PAYMENT]]&lt;=tblLoan34[[#This Row],[BEGINNING BALANCE]],tblLoan34[[#This Row],[SCHEDULED PAYMENT]]+tblLoan34[[#This Row],[EXTRA PAYMENT]],tblLoan34[[#This Row],[BEGINNING BALANCE]]),"")</f>
        <v/>
      </c>
      <c r="G257" s="101" t="str">
        <f>IF(tblLoan34[[#This Row],[PMT NO]]&lt;&gt;"",tblLoan34[[#This Row],[TOTAL PAYMENT]]-tblLoan34[[#This Row],[INTEREST]],"")</f>
        <v/>
      </c>
      <c r="H257" s="101" t="str">
        <f>IF(tblLoan34[[#This Row],[PMT NO]]&lt;&gt;"",tblLoan34[[#This Row],[BEGINNING BALANCE]]*(InterestRate/PaymentsPerYear),"")</f>
        <v/>
      </c>
      <c r="I257" s="101" t="str">
        <f>IF(tblLoan34[[#This Row],[PMT NO]]&lt;&gt;"",IF(tblLoan34[[#This Row],[SCHEDULED PAYMENT]]+tblLoan34[[#This Row],[EXTRA PAYMENT]]&lt;=tblLoan34[[#This Row],[BEGINNING BALANCE]],tblLoan34[[#This Row],[BEGINNING BALANCE]]-tblLoan34[[#This Row],[PRINCIPAL]],0),"")</f>
        <v/>
      </c>
      <c r="J257" s="101" t="str">
        <f>IF(tblLoan34[[#This Row],[PMT NO]]&lt;&gt;"",SUM(INDEX(tblLoan34[INTEREST],1,1):tblLoan34[[#This Row],[INTEREST]]),"")</f>
        <v/>
      </c>
    </row>
    <row r="258" spans="1:10" x14ac:dyDescent="0.2">
      <c r="A258" s="97" t="str">
        <f>IF(LoanIsGood,IF(ROW()-ROW(tblLoan34[[#Headers],[PMT NO]])&gt;ScheduledNumberOfPayments,"",ROW()-ROW(tblLoan34[[#Headers],[PMT NO]])),"")</f>
        <v/>
      </c>
      <c r="B258" s="98" t="str">
        <f>IF(tblLoan34[[#This Row],[PMT NO]]&lt;&gt;"",EOMONTH(LoanStartDate,ROW(tblLoan34[[#This Row],[PMT NO]])-ROW(tblLoan34[[#Headers],[PMT NO]])-2)+DAY(LoanStartDate),"")</f>
        <v/>
      </c>
      <c r="C258" s="101" t="str">
        <f>IF(tblLoan34[[#This Row],[PMT NO]]&lt;&gt;"",IF(ROW()-ROW(tblLoan34[[#Headers],[BEGINNING BALANCE]])=1,LoanAmount,INDEX(tblLoan34[ENDING BALANCE],ROW()-ROW(tblLoan34[[#Headers],[BEGINNING BALANCE]])-1)),"")</f>
        <v/>
      </c>
      <c r="D258" s="101" t="str">
        <f>IF(tblLoan34[[#This Row],[PMT NO]]&lt;&gt;"",ScheduledPayment,"")</f>
        <v/>
      </c>
      <c r="E25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58" s="101" t="str">
        <f>IF(tblLoan34[[#This Row],[PMT NO]]&lt;&gt;"",IF(tblLoan34[[#This Row],[SCHEDULED PAYMENT]]+tblLoan34[[#This Row],[EXTRA PAYMENT]]&lt;=tblLoan34[[#This Row],[BEGINNING BALANCE]],tblLoan34[[#This Row],[SCHEDULED PAYMENT]]+tblLoan34[[#This Row],[EXTRA PAYMENT]],tblLoan34[[#This Row],[BEGINNING BALANCE]]),"")</f>
        <v/>
      </c>
      <c r="G258" s="101" t="str">
        <f>IF(tblLoan34[[#This Row],[PMT NO]]&lt;&gt;"",tblLoan34[[#This Row],[TOTAL PAYMENT]]-tblLoan34[[#This Row],[INTEREST]],"")</f>
        <v/>
      </c>
      <c r="H258" s="101" t="str">
        <f>IF(tblLoan34[[#This Row],[PMT NO]]&lt;&gt;"",tblLoan34[[#This Row],[BEGINNING BALANCE]]*(InterestRate/PaymentsPerYear),"")</f>
        <v/>
      </c>
      <c r="I258" s="101" t="str">
        <f>IF(tblLoan34[[#This Row],[PMT NO]]&lt;&gt;"",IF(tblLoan34[[#This Row],[SCHEDULED PAYMENT]]+tblLoan34[[#This Row],[EXTRA PAYMENT]]&lt;=tblLoan34[[#This Row],[BEGINNING BALANCE]],tblLoan34[[#This Row],[BEGINNING BALANCE]]-tblLoan34[[#This Row],[PRINCIPAL]],0),"")</f>
        <v/>
      </c>
      <c r="J258" s="101" t="str">
        <f>IF(tblLoan34[[#This Row],[PMT NO]]&lt;&gt;"",SUM(INDEX(tblLoan34[INTEREST],1,1):tblLoan34[[#This Row],[INTEREST]]),"")</f>
        <v/>
      </c>
    </row>
    <row r="259" spans="1:10" x14ac:dyDescent="0.2">
      <c r="A259" s="97" t="str">
        <f>IF(LoanIsGood,IF(ROW()-ROW(tblLoan34[[#Headers],[PMT NO]])&gt;ScheduledNumberOfPayments,"",ROW()-ROW(tblLoan34[[#Headers],[PMT NO]])),"")</f>
        <v/>
      </c>
      <c r="B259" s="98" t="str">
        <f>IF(tblLoan34[[#This Row],[PMT NO]]&lt;&gt;"",EOMONTH(LoanStartDate,ROW(tblLoan34[[#This Row],[PMT NO]])-ROW(tblLoan34[[#Headers],[PMT NO]])-2)+DAY(LoanStartDate),"")</f>
        <v/>
      </c>
      <c r="C259" s="101" t="str">
        <f>IF(tblLoan34[[#This Row],[PMT NO]]&lt;&gt;"",IF(ROW()-ROW(tblLoan34[[#Headers],[BEGINNING BALANCE]])=1,LoanAmount,INDEX(tblLoan34[ENDING BALANCE],ROW()-ROW(tblLoan34[[#Headers],[BEGINNING BALANCE]])-1)),"")</f>
        <v/>
      </c>
      <c r="D259" s="101" t="str">
        <f>IF(tblLoan34[[#This Row],[PMT NO]]&lt;&gt;"",ScheduledPayment,"")</f>
        <v/>
      </c>
      <c r="E25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59" s="101" t="str">
        <f>IF(tblLoan34[[#This Row],[PMT NO]]&lt;&gt;"",IF(tblLoan34[[#This Row],[SCHEDULED PAYMENT]]+tblLoan34[[#This Row],[EXTRA PAYMENT]]&lt;=tblLoan34[[#This Row],[BEGINNING BALANCE]],tblLoan34[[#This Row],[SCHEDULED PAYMENT]]+tblLoan34[[#This Row],[EXTRA PAYMENT]],tblLoan34[[#This Row],[BEGINNING BALANCE]]),"")</f>
        <v/>
      </c>
      <c r="G259" s="101" t="str">
        <f>IF(tblLoan34[[#This Row],[PMT NO]]&lt;&gt;"",tblLoan34[[#This Row],[TOTAL PAYMENT]]-tblLoan34[[#This Row],[INTEREST]],"")</f>
        <v/>
      </c>
      <c r="H259" s="101" t="str">
        <f>IF(tblLoan34[[#This Row],[PMT NO]]&lt;&gt;"",tblLoan34[[#This Row],[BEGINNING BALANCE]]*(InterestRate/PaymentsPerYear),"")</f>
        <v/>
      </c>
      <c r="I259" s="101" t="str">
        <f>IF(tblLoan34[[#This Row],[PMT NO]]&lt;&gt;"",IF(tblLoan34[[#This Row],[SCHEDULED PAYMENT]]+tblLoan34[[#This Row],[EXTRA PAYMENT]]&lt;=tblLoan34[[#This Row],[BEGINNING BALANCE]],tblLoan34[[#This Row],[BEGINNING BALANCE]]-tblLoan34[[#This Row],[PRINCIPAL]],0),"")</f>
        <v/>
      </c>
      <c r="J259" s="101" t="str">
        <f>IF(tblLoan34[[#This Row],[PMT NO]]&lt;&gt;"",SUM(INDEX(tblLoan34[INTEREST],1,1):tblLoan34[[#This Row],[INTEREST]]),"")</f>
        <v/>
      </c>
    </row>
    <row r="260" spans="1:10" x14ac:dyDescent="0.2">
      <c r="A260" s="97" t="str">
        <f>IF(LoanIsGood,IF(ROW()-ROW(tblLoan34[[#Headers],[PMT NO]])&gt;ScheduledNumberOfPayments,"",ROW()-ROW(tblLoan34[[#Headers],[PMT NO]])),"")</f>
        <v/>
      </c>
      <c r="B260" s="98" t="str">
        <f>IF(tblLoan34[[#This Row],[PMT NO]]&lt;&gt;"",EOMONTH(LoanStartDate,ROW(tblLoan34[[#This Row],[PMT NO]])-ROW(tblLoan34[[#Headers],[PMT NO]])-2)+DAY(LoanStartDate),"")</f>
        <v/>
      </c>
      <c r="C260" s="101" t="str">
        <f>IF(tblLoan34[[#This Row],[PMT NO]]&lt;&gt;"",IF(ROW()-ROW(tblLoan34[[#Headers],[BEGINNING BALANCE]])=1,LoanAmount,INDEX(tblLoan34[ENDING BALANCE],ROW()-ROW(tblLoan34[[#Headers],[BEGINNING BALANCE]])-1)),"")</f>
        <v/>
      </c>
      <c r="D260" s="101" t="str">
        <f>IF(tblLoan34[[#This Row],[PMT NO]]&lt;&gt;"",ScheduledPayment,"")</f>
        <v/>
      </c>
      <c r="E26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60" s="101" t="str">
        <f>IF(tblLoan34[[#This Row],[PMT NO]]&lt;&gt;"",IF(tblLoan34[[#This Row],[SCHEDULED PAYMENT]]+tblLoan34[[#This Row],[EXTRA PAYMENT]]&lt;=tblLoan34[[#This Row],[BEGINNING BALANCE]],tblLoan34[[#This Row],[SCHEDULED PAYMENT]]+tblLoan34[[#This Row],[EXTRA PAYMENT]],tblLoan34[[#This Row],[BEGINNING BALANCE]]),"")</f>
        <v/>
      </c>
      <c r="G260" s="101" t="str">
        <f>IF(tblLoan34[[#This Row],[PMT NO]]&lt;&gt;"",tblLoan34[[#This Row],[TOTAL PAYMENT]]-tblLoan34[[#This Row],[INTEREST]],"")</f>
        <v/>
      </c>
      <c r="H260" s="101" t="str">
        <f>IF(tblLoan34[[#This Row],[PMT NO]]&lt;&gt;"",tblLoan34[[#This Row],[BEGINNING BALANCE]]*(InterestRate/PaymentsPerYear),"")</f>
        <v/>
      </c>
      <c r="I260" s="101" t="str">
        <f>IF(tblLoan34[[#This Row],[PMT NO]]&lt;&gt;"",IF(tblLoan34[[#This Row],[SCHEDULED PAYMENT]]+tblLoan34[[#This Row],[EXTRA PAYMENT]]&lt;=tblLoan34[[#This Row],[BEGINNING BALANCE]],tblLoan34[[#This Row],[BEGINNING BALANCE]]-tblLoan34[[#This Row],[PRINCIPAL]],0),"")</f>
        <v/>
      </c>
      <c r="J260" s="101" t="str">
        <f>IF(tblLoan34[[#This Row],[PMT NO]]&lt;&gt;"",SUM(INDEX(tblLoan34[INTEREST],1,1):tblLoan34[[#This Row],[INTEREST]]),"")</f>
        <v/>
      </c>
    </row>
    <row r="261" spans="1:10" x14ac:dyDescent="0.2">
      <c r="A261" s="97" t="str">
        <f>IF(LoanIsGood,IF(ROW()-ROW(tblLoan34[[#Headers],[PMT NO]])&gt;ScheduledNumberOfPayments,"",ROW()-ROW(tblLoan34[[#Headers],[PMT NO]])),"")</f>
        <v/>
      </c>
      <c r="B261" s="98" t="str">
        <f>IF(tblLoan34[[#This Row],[PMT NO]]&lt;&gt;"",EOMONTH(LoanStartDate,ROW(tblLoan34[[#This Row],[PMT NO]])-ROW(tblLoan34[[#Headers],[PMT NO]])-2)+DAY(LoanStartDate),"")</f>
        <v/>
      </c>
      <c r="C261" s="101" t="str">
        <f>IF(tblLoan34[[#This Row],[PMT NO]]&lt;&gt;"",IF(ROW()-ROW(tblLoan34[[#Headers],[BEGINNING BALANCE]])=1,LoanAmount,INDEX(tblLoan34[ENDING BALANCE],ROW()-ROW(tblLoan34[[#Headers],[BEGINNING BALANCE]])-1)),"")</f>
        <v/>
      </c>
      <c r="D261" s="101" t="str">
        <f>IF(tblLoan34[[#This Row],[PMT NO]]&lt;&gt;"",ScheduledPayment,"")</f>
        <v/>
      </c>
      <c r="E26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61" s="101" t="str">
        <f>IF(tblLoan34[[#This Row],[PMT NO]]&lt;&gt;"",IF(tblLoan34[[#This Row],[SCHEDULED PAYMENT]]+tblLoan34[[#This Row],[EXTRA PAYMENT]]&lt;=tblLoan34[[#This Row],[BEGINNING BALANCE]],tblLoan34[[#This Row],[SCHEDULED PAYMENT]]+tblLoan34[[#This Row],[EXTRA PAYMENT]],tblLoan34[[#This Row],[BEGINNING BALANCE]]),"")</f>
        <v/>
      </c>
      <c r="G261" s="101" t="str">
        <f>IF(tblLoan34[[#This Row],[PMT NO]]&lt;&gt;"",tblLoan34[[#This Row],[TOTAL PAYMENT]]-tblLoan34[[#This Row],[INTEREST]],"")</f>
        <v/>
      </c>
      <c r="H261" s="101" t="str">
        <f>IF(tblLoan34[[#This Row],[PMT NO]]&lt;&gt;"",tblLoan34[[#This Row],[BEGINNING BALANCE]]*(InterestRate/PaymentsPerYear),"")</f>
        <v/>
      </c>
      <c r="I261" s="101" t="str">
        <f>IF(tblLoan34[[#This Row],[PMT NO]]&lt;&gt;"",IF(tblLoan34[[#This Row],[SCHEDULED PAYMENT]]+tblLoan34[[#This Row],[EXTRA PAYMENT]]&lt;=tblLoan34[[#This Row],[BEGINNING BALANCE]],tblLoan34[[#This Row],[BEGINNING BALANCE]]-tblLoan34[[#This Row],[PRINCIPAL]],0),"")</f>
        <v/>
      </c>
      <c r="J261" s="101" t="str">
        <f>IF(tblLoan34[[#This Row],[PMT NO]]&lt;&gt;"",SUM(INDEX(tblLoan34[INTEREST],1,1):tblLoan34[[#This Row],[INTEREST]]),"")</f>
        <v/>
      </c>
    </row>
    <row r="262" spans="1:10" x14ac:dyDescent="0.2">
      <c r="A262" s="97" t="str">
        <f>IF(LoanIsGood,IF(ROW()-ROW(tblLoan34[[#Headers],[PMT NO]])&gt;ScheduledNumberOfPayments,"",ROW()-ROW(tblLoan34[[#Headers],[PMT NO]])),"")</f>
        <v/>
      </c>
      <c r="B262" s="98" t="str">
        <f>IF(tblLoan34[[#This Row],[PMT NO]]&lt;&gt;"",EOMONTH(LoanStartDate,ROW(tblLoan34[[#This Row],[PMT NO]])-ROW(tblLoan34[[#Headers],[PMT NO]])-2)+DAY(LoanStartDate),"")</f>
        <v/>
      </c>
      <c r="C262" s="101" t="str">
        <f>IF(tblLoan34[[#This Row],[PMT NO]]&lt;&gt;"",IF(ROW()-ROW(tblLoan34[[#Headers],[BEGINNING BALANCE]])=1,LoanAmount,INDEX(tblLoan34[ENDING BALANCE],ROW()-ROW(tblLoan34[[#Headers],[BEGINNING BALANCE]])-1)),"")</f>
        <v/>
      </c>
      <c r="D262" s="101" t="str">
        <f>IF(tblLoan34[[#This Row],[PMT NO]]&lt;&gt;"",ScheduledPayment,"")</f>
        <v/>
      </c>
      <c r="E26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62" s="101" t="str">
        <f>IF(tblLoan34[[#This Row],[PMT NO]]&lt;&gt;"",IF(tblLoan34[[#This Row],[SCHEDULED PAYMENT]]+tblLoan34[[#This Row],[EXTRA PAYMENT]]&lt;=tblLoan34[[#This Row],[BEGINNING BALANCE]],tblLoan34[[#This Row],[SCHEDULED PAYMENT]]+tblLoan34[[#This Row],[EXTRA PAYMENT]],tblLoan34[[#This Row],[BEGINNING BALANCE]]),"")</f>
        <v/>
      </c>
      <c r="G262" s="101" t="str">
        <f>IF(tblLoan34[[#This Row],[PMT NO]]&lt;&gt;"",tblLoan34[[#This Row],[TOTAL PAYMENT]]-tblLoan34[[#This Row],[INTEREST]],"")</f>
        <v/>
      </c>
      <c r="H262" s="101" t="str">
        <f>IF(tblLoan34[[#This Row],[PMT NO]]&lt;&gt;"",tblLoan34[[#This Row],[BEGINNING BALANCE]]*(InterestRate/PaymentsPerYear),"")</f>
        <v/>
      </c>
      <c r="I262" s="101" t="str">
        <f>IF(tblLoan34[[#This Row],[PMT NO]]&lt;&gt;"",IF(tblLoan34[[#This Row],[SCHEDULED PAYMENT]]+tblLoan34[[#This Row],[EXTRA PAYMENT]]&lt;=tblLoan34[[#This Row],[BEGINNING BALANCE]],tblLoan34[[#This Row],[BEGINNING BALANCE]]-tblLoan34[[#This Row],[PRINCIPAL]],0),"")</f>
        <v/>
      </c>
      <c r="J262" s="101" t="str">
        <f>IF(tblLoan34[[#This Row],[PMT NO]]&lt;&gt;"",SUM(INDEX(tblLoan34[INTEREST],1,1):tblLoan34[[#This Row],[INTEREST]]),"")</f>
        <v/>
      </c>
    </row>
    <row r="263" spans="1:10" x14ac:dyDescent="0.2">
      <c r="A263" s="97" t="str">
        <f>IF(LoanIsGood,IF(ROW()-ROW(tblLoan34[[#Headers],[PMT NO]])&gt;ScheduledNumberOfPayments,"",ROW()-ROW(tblLoan34[[#Headers],[PMT NO]])),"")</f>
        <v/>
      </c>
      <c r="B263" s="98" t="str">
        <f>IF(tblLoan34[[#This Row],[PMT NO]]&lt;&gt;"",EOMONTH(LoanStartDate,ROW(tblLoan34[[#This Row],[PMT NO]])-ROW(tblLoan34[[#Headers],[PMT NO]])-2)+DAY(LoanStartDate),"")</f>
        <v/>
      </c>
      <c r="C263" s="101" t="str">
        <f>IF(tblLoan34[[#This Row],[PMT NO]]&lt;&gt;"",IF(ROW()-ROW(tblLoan34[[#Headers],[BEGINNING BALANCE]])=1,LoanAmount,INDEX(tblLoan34[ENDING BALANCE],ROW()-ROW(tblLoan34[[#Headers],[BEGINNING BALANCE]])-1)),"")</f>
        <v/>
      </c>
      <c r="D263" s="101" t="str">
        <f>IF(tblLoan34[[#This Row],[PMT NO]]&lt;&gt;"",ScheduledPayment,"")</f>
        <v/>
      </c>
      <c r="E26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63" s="101" t="str">
        <f>IF(tblLoan34[[#This Row],[PMT NO]]&lt;&gt;"",IF(tblLoan34[[#This Row],[SCHEDULED PAYMENT]]+tblLoan34[[#This Row],[EXTRA PAYMENT]]&lt;=tblLoan34[[#This Row],[BEGINNING BALANCE]],tblLoan34[[#This Row],[SCHEDULED PAYMENT]]+tblLoan34[[#This Row],[EXTRA PAYMENT]],tblLoan34[[#This Row],[BEGINNING BALANCE]]),"")</f>
        <v/>
      </c>
      <c r="G263" s="101" t="str">
        <f>IF(tblLoan34[[#This Row],[PMT NO]]&lt;&gt;"",tblLoan34[[#This Row],[TOTAL PAYMENT]]-tblLoan34[[#This Row],[INTEREST]],"")</f>
        <v/>
      </c>
      <c r="H263" s="101" t="str">
        <f>IF(tblLoan34[[#This Row],[PMT NO]]&lt;&gt;"",tblLoan34[[#This Row],[BEGINNING BALANCE]]*(InterestRate/PaymentsPerYear),"")</f>
        <v/>
      </c>
      <c r="I263" s="101" t="str">
        <f>IF(tblLoan34[[#This Row],[PMT NO]]&lt;&gt;"",IF(tblLoan34[[#This Row],[SCHEDULED PAYMENT]]+tblLoan34[[#This Row],[EXTRA PAYMENT]]&lt;=tblLoan34[[#This Row],[BEGINNING BALANCE]],tblLoan34[[#This Row],[BEGINNING BALANCE]]-tblLoan34[[#This Row],[PRINCIPAL]],0),"")</f>
        <v/>
      </c>
      <c r="J263" s="101" t="str">
        <f>IF(tblLoan34[[#This Row],[PMT NO]]&lt;&gt;"",SUM(INDEX(tblLoan34[INTEREST],1,1):tblLoan34[[#This Row],[INTEREST]]),"")</f>
        <v/>
      </c>
    </row>
    <row r="264" spans="1:10" x14ac:dyDescent="0.2">
      <c r="A264" s="97" t="str">
        <f>IF(LoanIsGood,IF(ROW()-ROW(tblLoan34[[#Headers],[PMT NO]])&gt;ScheduledNumberOfPayments,"",ROW()-ROW(tblLoan34[[#Headers],[PMT NO]])),"")</f>
        <v/>
      </c>
      <c r="B264" s="98" t="str">
        <f>IF(tblLoan34[[#This Row],[PMT NO]]&lt;&gt;"",EOMONTH(LoanStartDate,ROW(tblLoan34[[#This Row],[PMT NO]])-ROW(tblLoan34[[#Headers],[PMT NO]])-2)+DAY(LoanStartDate),"")</f>
        <v/>
      </c>
      <c r="C264" s="101" t="str">
        <f>IF(tblLoan34[[#This Row],[PMT NO]]&lt;&gt;"",IF(ROW()-ROW(tblLoan34[[#Headers],[BEGINNING BALANCE]])=1,LoanAmount,INDEX(tblLoan34[ENDING BALANCE],ROW()-ROW(tblLoan34[[#Headers],[BEGINNING BALANCE]])-1)),"")</f>
        <v/>
      </c>
      <c r="D264" s="101" t="str">
        <f>IF(tblLoan34[[#This Row],[PMT NO]]&lt;&gt;"",ScheduledPayment,"")</f>
        <v/>
      </c>
      <c r="E26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64" s="101" t="str">
        <f>IF(tblLoan34[[#This Row],[PMT NO]]&lt;&gt;"",IF(tblLoan34[[#This Row],[SCHEDULED PAYMENT]]+tblLoan34[[#This Row],[EXTRA PAYMENT]]&lt;=tblLoan34[[#This Row],[BEGINNING BALANCE]],tblLoan34[[#This Row],[SCHEDULED PAYMENT]]+tblLoan34[[#This Row],[EXTRA PAYMENT]],tblLoan34[[#This Row],[BEGINNING BALANCE]]),"")</f>
        <v/>
      </c>
      <c r="G264" s="101" t="str">
        <f>IF(tblLoan34[[#This Row],[PMT NO]]&lt;&gt;"",tblLoan34[[#This Row],[TOTAL PAYMENT]]-tblLoan34[[#This Row],[INTEREST]],"")</f>
        <v/>
      </c>
      <c r="H264" s="101" t="str">
        <f>IF(tblLoan34[[#This Row],[PMT NO]]&lt;&gt;"",tblLoan34[[#This Row],[BEGINNING BALANCE]]*(InterestRate/PaymentsPerYear),"")</f>
        <v/>
      </c>
      <c r="I264" s="101" t="str">
        <f>IF(tblLoan34[[#This Row],[PMT NO]]&lt;&gt;"",IF(tblLoan34[[#This Row],[SCHEDULED PAYMENT]]+tblLoan34[[#This Row],[EXTRA PAYMENT]]&lt;=tblLoan34[[#This Row],[BEGINNING BALANCE]],tblLoan34[[#This Row],[BEGINNING BALANCE]]-tblLoan34[[#This Row],[PRINCIPAL]],0),"")</f>
        <v/>
      </c>
      <c r="J264" s="101" t="str">
        <f>IF(tblLoan34[[#This Row],[PMT NO]]&lt;&gt;"",SUM(INDEX(tblLoan34[INTEREST],1,1):tblLoan34[[#This Row],[INTEREST]]),"")</f>
        <v/>
      </c>
    </row>
    <row r="265" spans="1:10" x14ac:dyDescent="0.2">
      <c r="A265" s="97" t="str">
        <f>IF(LoanIsGood,IF(ROW()-ROW(tblLoan34[[#Headers],[PMT NO]])&gt;ScheduledNumberOfPayments,"",ROW()-ROW(tblLoan34[[#Headers],[PMT NO]])),"")</f>
        <v/>
      </c>
      <c r="B265" s="98" t="str">
        <f>IF(tblLoan34[[#This Row],[PMT NO]]&lt;&gt;"",EOMONTH(LoanStartDate,ROW(tblLoan34[[#This Row],[PMT NO]])-ROW(tblLoan34[[#Headers],[PMT NO]])-2)+DAY(LoanStartDate),"")</f>
        <v/>
      </c>
      <c r="C265" s="101" t="str">
        <f>IF(tblLoan34[[#This Row],[PMT NO]]&lt;&gt;"",IF(ROW()-ROW(tblLoan34[[#Headers],[BEGINNING BALANCE]])=1,LoanAmount,INDEX(tblLoan34[ENDING BALANCE],ROW()-ROW(tblLoan34[[#Headers],[BEGINNING BALANCE]])-1)),"")</f>
        <v/>
      </c>
      <c r="D265" s="101" t="str">
        <f>IF(tblLoan34[[#This Row],[PMT NO]]&lt;&gt;"",ScheduledPayment,"")</f>
        <v/>
      </c>
      <c r="E26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65" s="101" t="str">
        <f>IF(tblLoan34[[#This Row],[PMT NO]]&lt;&gt;"",IF(tblLoan34[[#This Row],[SCHEDULED PAYMENT]]+tblLoan34[[#This Row],[EXTRA PAYMENT]]&lt;=tblLoan34[[#This Row],[BEGINNING BALANCE]],tblLoan34[[#This Row],[SCHEDULED PAYMENT]]+tblLoan34[[#This Row],[EXTRA PAYMENT]],tblLoan34[[#This Row],[BEGINNING BALANCE]]),"")</f>
        <v/>
      </c>
      <c r="G265" s="101" t="str">
        <f>IF(tblLoan34[[#This Row],[PMT NO]]&lt;&gt;"",tblLoan34[[#This Row],[TOTAL PAYMENT]]-tblLoan34[[#This Row],[INTEREST]],"")</f>
        <v/>
      </c>
      <c r="H265" s="101" t="str">
        <f>IF(tblLoan34[[#This Row],[PMT NO]]&lt;&gt;"",tblLoan34[[#This Row],[BEGINNING BALANCE]]*(InterestRate/PaymentsPerYear),"")</f>
        <v/>
      </c>
      <c r="I265" s="101" t="str">
        <f>IF(tblLoan34[[#This Row],[PMT NO]]&lt;&gt;"",IF(tblLoan34[[#This Row],[SCHEDULED PAYMENT]]+tblLoan34[[#This Row],[EXTRA PAYMENT]]&lt;=tblLoan34[[#This Row],[BEGINNING BALANCE]],tblLoan34[[#This Row],[BEGINNING BALANCE]]-tblLoan34[[#This Row],[PRINCIPAL]],0),"")</f>
        <v/>
      </c>
      <c r="J265" s="101" t="str">
        <f>IF(tblLoan34[[#This Row],[PMT NO]]&lt;&gt;"",SUM(INDEX(tblLoan34[INTEREST],1,1):tblLoan34[[#This Row],[INTEREST]]),"")</f>
        <v/>
      </c>
    </row>
    <row r="266" spans="1:10" x14ac:dyDescent="0.2">
      <c r="A266" s="97" t="str">
        <f>IF(LoanIsGood,IF(ROW()-ROW(tblLoan34[[#Headers],[PMT NO]])&gt;ScheduledNumberOfPayments,"",ROW()-ROW(tblLoan34[[#Headers],[PMT NO]])),"")</f>
        <v/>
      </c>
      <c r="B266" s="98" t="str">
        <f>IF(tblLoan34[[#This Row],[PMT NO]]&lt;&gt;"",EOMONTH(LoanStartDate,ROW(tblLoan34[[#This Row],[PMT NO]])-ROW(tblLoan34[[#Headers],[PMT NO]])-2)+DAY(LoanStartDate),"")</f>
        <v/>
      </c>
      <c r="C266" s="101" t="str">
        <f>IF(tblLoan34[[#This Row],[PMT NO]]&lt;&gt;"",IF(ROW()-ROW(tblLoan34[[#Headers],[BEGINNING BALANCE]])=1,LoanAmount,INDEX(tblLoan34[ENDING BALANCE],ROW()-ROW(tblLoan34[[#Headers],[BEGINNING BALANCE]])-1)),"")</f>
        <v/>
      </c>
      <c r="D266" s="101" t="str">
        <f>IF(tblLoan34[[#This Row],[PMT NO]]&lt;&gt;"",ScheduledPayment,"")</f>
        <v/>
      </c>
      <c r="E26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66" s="101" t="str">
        <f>IF(tblLoan34[[#This Row],[PMT NO]]&lt;&gt;"",IF(tblLoan34[[#This Row],[SCHEDULED PAYMENT]]+tblLoan34[[#This Row],[EXTRA PAYMENT]]&lt;=tblLoan34[[#This Row],[BEGINNING BALANCE]],tblLoan34[[#This Row],[SCHEDULED PAYMENT]]+tblLoan34[[#This Row],[EXTRA PAYMENT]],tblLoan34[[#This Row],[BEGINNING BALANCE]]),"")</f>
        <v/>
      </c>
      <c r="G266" s="101" t="str">
        <f>IF(tblLoan34[[#This Row],[PMT NO]]&lt;&gt;"",tblLoan34[[#This Row],[TOTAL PAYMENT]]-tblLoan34[[#This Row],[INTEREST]],"")</f>
        <v/>
      </c>
      <c r="H266" s="101" t="str">
        <f>IF(tblLoan34[[#This Row],[PMT NO]]&lt;&gt;"",tblLoan34[[#This Row],[BEGINNING BALANCE]]*(InterestRate/PaymentsPerYear),"")</f>
        <v/>
      </c>
      <c r="I266" s="101" t="str">
        <f>IF(tblLoan34[[#This Row],[PMT NO]]&lt;&gt;"",IF(tblLoan34[[#This Row],[SCHEDULED PAYMENT]]+tblLoan34[[#This Row],[EXTRA PAYMENT]]&lt;=tblLoan34[[#This Row],[BEGINNING BALANCE]],tblLoan34[[#This Row],[BEGINNING BALANCE]]-tblLoan34[[#This Row],[PRINCIPAL]],0),"")</f>
        <v/>
      </c>
      <c r="J266" s="101" t="str">
        <f>IF(tblLoan34[[#This Row],[PMT NO]]&lt;&gt;"",SUM(INDEX(tblLoan34[INTEREST],1,1):tblLoan34[[#This Row],[INTEREST]]),"")</f>
        <v/>
      </c>
    </row>
    <row r="267" spans="1:10" x14ac:dyDescent="0.2">
      <c r="A267" s="97" t="str">
        <f>IF(LoanIsGood,IF(ROW()-ROW(tblLoan34[[#Headers],[PMT NO]])&gt;ScheduledNumberOfPayments,"",ROW()-ROW(tblLoan34[[#Headers],[PMT NO]])),"")</f>
        <v/>
      </c>
      <c r="B267" s="98" t="str">
        <f>IF(tblLoan34[[#This Row],[PMT NO]]&lt;&gt;"",EOMONTH(LoanStartDate,ROW(tblLoan34[[#This Row],[PMT NO]])-ROW(tblLoan34[[#Headers],[PMT NO]])-2)+DAY(LoanStartDate),"")</f>
        <v/>
      </c>
      <c r="C267" s="101" t="str">
        <f>IF(tblLoan34[[#This Row],[PMT NO]]&lt;&gt;"",IF(ROW()-ROW(tblLoan34[[#Headers],[BEGINNING BALANCE]])=1,LoanAmount,INDEX(tblLoan34[ENDING BALANCE],ROW()-ROW(tblLoan34[[#Headers],[BEGINNING BALANCE]])-1)),"")</f>
        <v/>
      </c>
      <c r="D267" s="101" t="str">
        <f>IF(tblLoan34[[#This Row],[PMT NO]]&lt;&gt;"",ScheduledPayment,"")</f>
        <v/>
      </c>
      <c r="E26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67" s="101" t="str">
        <f>IF(tblLoan34[[#This Row],[PMT NO]]&lt;&gt;"",IF(tblLoan34[[#This Row],[SCHEDULED PAYMENT]]+tblLoan34[[#This Row],[EXTRA PAYMENT]]&lt;=tblLoan34[[#This Row],[BEGINNING BALANCE]],tblLoan34[[#This Row],[SCHEDULED PAYMENT]]+tblLoan34[[#This Row],[EXTRA PAYMENT]],tblLoan34[[#This Row],[BEGINNING BALANCE]]),"")</f>
        <v/>
      </c>
      <c r="G267" s="101" t="str">
        <f>IF(tblLoan34[[#This Row],[PMT NO]]&lt;&gt;"",tblLoan34[[#This Row],[TOTAL PAYMENT]]-tblLoan34[[#This Row],[INTEREST]],"")</f>
        <v/>
      </c>
      <c r="H267" s="101" t="str">
        <f>IF(tblLoan34[[#This Row],[PMT NO]]&lt;&gt;"",tblLoan34[[#This Row],[BEGINNING BALANCE]]*(InterestRate/PaymentsPerYear),"")</f>
        <v/>
      </c>
      <c r="I267" s="101" t="str">
        <f>IF(tblLoan34[[#This Row],[PMT NO]]&lt;&gt;"",IF(tblLoan34[[#This Row],[SCHEDULED PAYMENT]]+tblLoan34[[#This Row],[EXTRA PAYMENT]]&lt;=tblLoan34[[#This Row],[BEGINNING BALANCE]],tblLoan34[[#This Row],[BEGINNING BALANCE]]-tblLoan34[[#This Row],[PRINCIPAL]],0),"")</f>
        <v/>
      </c>
      <c r="J267" s="101" t="str">
        <f>IF(tblLoan34[[#This Row],[PMT NO]]&lt;&gt;"",SUM(INDEX(tblLoan34[INTEREST],1,1):tblLoan34[[#This Row],[INTEREST]]),"")</f>
        <v/>
      </c>
    </row>
    <row r="268" spans="1:10" x14ac:dyDescent="0.2">
      <c r="A268" s="97" t="str">
        <f>IF(LoanIsGood,IF(ROW()-ROW(tblLoan34[[#Headers],[PMT NO]])&gt;ScheduledNumberOfPayments,"",ROW()-ROW(tblLoan34[[#Headers],[PMT NO]])),"")</f>
        <v/>
      </c>
      <c r="B268" s="98" t="str">
        <f>IF(tblLoan34[[#This Row],[PMT NO]]&lt;&gt;"",EOMONTH(LoanStartDate,ROW(tblLoan34[[#This Row],[PMT NO]])-ROW(tblLoan34[[#Headers],[PMT NO]])-2)+DAY(LoanStartDate),"")</f>
        <v/>
      </c>
      <c r="C268" s="101" t="str">
        <f>IF(tblLoan34[[#This Row],[PMT NO]]&lt;&gt;"",IF(ROW()-ROW(tblLoan34[[#Headers],[BEGINNING BALANCE]])=1,LoanAmount,INDEX(tblLoan34[ENDING BALANCE],ROW()-ROW(tblLoan34[[#Headers],[BEGINNING BALANCE]])-1)),"")</f>
        <v/>
      </c>
      <c r="D268" s="101" t="str">
        <f>IF(tblLoan34[[#This Row],[PMT NO]]&lt;&gt;"",ScheduledPayment,"")</f>
        <v/>
      </c>
      <c r="E26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68" s="101" t="str">
        <f>IF(tblLoan34[[#This Row],[PMT NO]]&lt;&gt;"",IF(tblLoan34[[#This Row],[SCHEDULED PAYMENT]]+tblLoan34[[#This Row],[EXTRA PAYMENT]]&lt;=tblLoan34[[#This Row],[BEGINNING BALANCE]],tblLoan34[[#This Row],[SCHEDULED PAYMENT]]+tblLoan34[[#This Row],[EXTRA PAYMENT]],tblLoan34[[#This Row],[BEGINNING BALANCE]]),"")</f>
        <v/>
      </c>
      <c r="G268" s="101" t="str">
        <f>IF(tblLoan34[[#This Row],[PMT NO]]&lt;&gt;"",tblLoan34[[#This Row],[TOTAL PAYMENT]]-tblLoan34[[#This Row],[INTEREST]],"")</f>
        <v/>
      </c>
      <c r="H268" s="101" t="str">
        <f>IF(tblLoan34[[#This Row],[PMT NO]]&lt;&gt;"",tblLoan34[[#This Row],[BEGINNING BALANCE]]*(InterestRate/PaymentsPerYear),"")</f>
        <v/>
      </c>
      <c r="I268" s="101" t="str">
        <f>IF(tblLoan34[[#This Row],[PMT NO]]&lt;&gt;"",IF(tblLoan34[[#This Row],[SCHEDULED PAYMENT]]+tblLoan34[[#This Row],[EXTRA PAYMENT]]&lt;=tblLoan34[[#This Row],[BEGINNING BALANCE]],tblLoan34[[#This Row],[BEGINNING BALANCE]]-tblLoan34[[#This Row],[PRINCIPAL]],0),"")</f>
        <v/>
      </c>
      <c r="J268" s="101" t="str">
        <f>IF(tblLoan34[[#This Row],[PMT NO]]&lt;&gt;"",SUM(INDEX(tblLoan34[INTEREST],1,1):tblLoan34[[#This Row],[INTEREST]]),"")</f>
        <v/>
      </c>
    </row>
    <row r="269" spans="1:10" x14ac:dyDescent="0.2">
      <c r="A269" s="97" t="str">
        <f>IF(LoanIsGood,IF(ROW()-ROW(tblLoan34[[#Headers],[PMT NO]])&gt;ScheduledNumberOfPayments,"",ROW()-ROW(tblLoan34[[#Headers],[PMT NO]])),"")</f>
        <v/>
      </c>
      <c r="B269" s="98" t="str">
        <f>IF(tblLoan34[[#This Row],[PMT NO]]&lt;&gt;"",EOMONTH(LoanStartDate,ROW(tblLoan34[[#This Row],[PMT NO]])-ROW(tblLoan34[[#Headers],[PMT NO]])-2)+DAY(LoanStartDate),"")</f>
        <v/>
      </c>
      <c r="C269" s="101" t="str">
        <f>IF(tblLoan34[[#This Row],[PMT NO]]&lt;&gt;"",IF(ROW()-ROW(tblLoan34[[#Headers],[BEGINNING BALANCE]])=1,LoanAmount,INDEX(tblLoan34[ENDING BALANCE],ROW()-ROW(tblLoan34[[#Headers],[BEGINNING BALANCE]])-1)),"")</f>
        <v/>
      </c>
      <c r="D269" s="101" t="str">
        <f>IF(tblLoan34[[#This Row],[PMT NO]]&lt;&gt;"",ScheduledPayment,"")</f>
        <v/>
      </c>
      <c r="E26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69" s="101" t="str">
        <f>IF(tblLoan34[[#This Row],[PMT NO]]&lt;&gt;"",IF(tblLoan34[[#This Row],[SCHEDULED PAYMENT]]+tblLoan34[[#This Row],[EXTRA PAYMENT]]&lt;=tblLoan34[[#This Row],[BEGINNING BALANCE]],tblLoan34[[#This Row],[SCHEDULED PAYMENT]]+tblLoan34[[#This Row],[EXTRA PAYMENT]],tblLoan34[[#This Row],[BEGINNING BALANCE]]),"")</f>
        <v/>
      </c>
      <c r="G269" s="101" t="str">
        <f>IF(tblLoan34[[#This Row],[PMT NO]]&lt;&gt;"",tblLoan34[[#This Row],[TOTAL PAYMENT]]-tblLoan34[[#This Row],[INTEREST]],"")</f>
        <v/>
      </c>
      <c r="H269" s="101" t="str">
        <f>IF(tblLoan34[[#This Row],[PMT NO]]&lt;&gt;"",tblLoan34[[#This Row],[BEGINNING BALANCE]]*(InterestRate/PaymentsPerYear),"")</f>
        <v/>
      </c>
      <c r="I269" s="101" t="str">
        <f>IF(tblLoan34[[#This Row],[PMT NO]]&lt;&gt;"",IF(tblLoan34[[#This Row],[SCHEDULED PAYMENT]]+tblLoan34[[#This Row],[EXTRA PAYMENT]]&lt;=tblLoan34[[#This Row],[BEGINNING BALANCE]],tblLoan34[[#This Row],[BEGINNING BALANCE]]-tblLoan34[[#This Row],[PRINCIPAL]],0),"")</f>
        <v/>
      </c>
      <c r="J269" s="101" t="str">
        <f>IF(tblLoan34[[#This Row],[PMT NO]]&lt;&gt;"",SUM(INDEX(tblLoan34[INTEREST],1,1):tblLoan34[[#This Row],[INTEREST]]),"")</f>
        <v/>
      </c>
    </row>
    <row r="270" spans="1:10" x14ac:dyDescent="0.2">
      <c r="A270" s="97" t="str">
        <f>IF(LoanIsGood,IF(ROW()-ROW(tblLoan34[[#Headers],[PMT NO]])&gt;ScheduledNumberOfPayments,"",ROW()-ROW(tblLoan34[[#Headers],[PMT NO]])),"")</f>
        <v/>
      </c>
      <c r="B270" s="98" t="str">
        <f>IF(tblLoan34[[#This Row],[PMT NO]]&lt;&gt;"",EOMONTH(LoanStartDate,ROW(tblLoan34[[#This Row],[PMT NO]])-ROW(tblLoan34[[#Headers],[PMT NO]])-2)+DAY(LoanStartDate),"")</f>
        <v/>
      </c>
      <c r="C270" s="101" t="str">
        <f>IF(tblLoan34[[#This Row],[PMT NO]]&lt;&gt;"",IF(ROW()-ROW(tblLoan34[[#Headers],[BEGINNING BALANCE]])=1,LoanAmount,INDEX(tblLoan34[ENDING BALANCE],ROW()-ROW(tblLoan34[[#Headers],[BEGINNING BALANCE]])-1)),"")</f>
        <v/>
      </c>
      <c r="D270" s="101" t="str">
        <f>IF(tblLoan34[[#This Row],[PMT NO]]&lt;&gt;"",ScheduledPayment,"")</f>
        <v/>
      </c>
      <c r="E27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70" s="101" t="str">
        <f>IF(tblLoan34[[#This Row],[PMT NO]]&lt;&gt;"",IF(tblLoan34[[#This Row],[SCHEDULED PAYMENT]]+tblLoan34[[#This Row],[EXTRA PAYMENT]]&lt;=tblLoan34[[#This Row],[BEGINNING BALANCE]],tblLoan34[[#This Row],[SCHEDULED PAYMENT]]+tblLoan34[[#This Row],[EXTRA PAYMENT]],tblLoan34[[#This Row],[BEGINNING BALANCE]]),"")</f>
        <v/>
      </c>
      <c r="G270" s="101" t="str">
        <f>IF(tblLoan34[[#This Row],[PMT NO]]&lt;&gt;"",tblLoan34[[#This Row],[TOTAL PAYMENT]]-tblLoan34[[#This Row],[INTEREST]],"")</f>
        <v/>
      </c>
      <c r="H270" s="101" t="str">
        <f>IF(tblLoan34[[#This Row],[PMT NO]]&lt;&gt;"",tblLoan34[[#This Row],[BEGINNING BALANCE]]*(InterestRate/PaymentsPerYear),"")</f>
        <v/>
      </c>
      <c r="I270" s="101" t="str">
        <f>IF(tblLoan34[[#This Row],[PMT NO]]&lt;&gt;"",IF(tblLoan34[[#This Row],[SCHEDULED PAYMENT]]+tblLoan34[[#This Row],[EXTRA PAYMENT]]&lt;=tblLoan34[[#This Row],[BEGINNING BALANCE]],tblLoan34[[#This Row],[BEGINNING BALANCE]]-tblLoan34[[#This Row],[PRINCIPAL]],0),"")</f>
        <v/>
      </c>
      <c r="J270" s="101" t="str">
        <f>IF(tblLoan34[[#This Row],[PMT NO]]&lt;&gt;"",SUM(INDEX(tblLoan34[INTEREST],1,1):tblLoan34[[#This Row],[INTEREST]]),"")</f>
        <v/>
      </c>
    </row>
    <row r="271" spans="1:10" x14ac:dyDescent="0.2">
      <c r="A271" s="97" t="str">
        <f>IF(LoanIsGood,IF(ROW()-ROW(tblLoan34[[#Headers],[PMT NO]])&gt;ScheduledNumberOfPayments,"",ROW()-ROW(tblLoan34[[#Headers],[PMT NO]])),"")</f>
        <v/>
      </c>
      <c r="B271" s="98" t="str">
        <f>IF(tblLoan34[[#This Row],[PMT NO]]&lt;&gt;"",EOMONTH(LoanStartDate,ROW(tblLoan34[[#This Row],[PMT NO]])-ROW(tblLoan34[[#Headers],[PMT NO]])-2)+DAY(LoanStartDate),"")</f>
        <v/>
      </c>
      <c r="C271" s="101" t="str">
        <f>IF(tblLoan34[[#This Row],[PMT NO]]&lt;&gt;"",IF(ROW()-ROW(tblLoan34[[#Headers],[BEGINNING BALANCE]])=1,LoanAmount,INDEX(tblLoan34[ENDING BALANCE],ROW()-ROW(tblLoan34[[#Headers],[BEGINNING BALANCE]])-1)),"")</f>
        <v/>
      </c>
      <c r="D271" s="101" t="str">
        <f>IF(tblLoan34[[#This Row],[PMT NO]]&lt;&gt;"",ScheduledPayment,"")</f>
        <v/>
      </c>
      <c r="E27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71" s="101" t="str">
        <f>IF(tblLoan34[[#This Row],[PMT NO]]&lt;&gt;"",IF(tblLoan34[[#This Row],[SCHEDULED PAYMENT]]+tblLoan34[[#This Row],[EXTRA PAYMENT]]&lt;=tblLoan34[[#This Row],[BEGINNING BALANCE]],tblLoan34[[#This Row],[SCHEDULED PAYMENT]]+tblLoan34[[#This Row],[EXTRA PAYMENT]],tblLoan34[[#This Row],[BEGINNING BALANCE]]),"")</f>
        <v/>
      </c>
      <c r="G271" s="101" t="str">
        <f>IF(tblLoan34[[#This Row],[PMT NO]]&lt;&gt;"",tblLoan34[[#This Row],[TOTAL PAYMENT]]-tblLoan34[[#This Row],[INTEREST]],"")</f>
        <v/>
      </c>
      <c r="H271" s="101" t="str">
        <f>IF(tblLoan34[[#This Row],[PMT NO]]&lt;&gt;"",tblLoan34[[#This Row],[BEGINNING BALANCE]]*(InterestRate/PaymentsPerYear),"")</f>
        <v/>
      </c>
      <c r="I271" s="101" t="str">
        <f>IF(tblLoan34[[#This Row],[PMT NO]]&lt;&gt;"",IF(tblLoan34[[#This Row],[SCHEDULED PAYMENT]]+tblLoan34[[#This Row],[EXTRA PAYMENT]]&lt;=tblLoan34[[#This Row],[BEGINNING BALANCE]],tblLoan34[[#This Row],[BEGINNING BALANCE]]-tblLoan34[[#This Row],[PRINCIPAL]],0),"")</f>
        <v/>
      </c>
      <c r="J271" s="101" t="str">
        <f>IF(tblLoan34[[#This Row],[PMT NO]]&lt;&gt;"",SUM(INDEX(tblLoan34[INTEREST],1,1):tblLoan34[[#This Row],[INTEREST]]),"")</f>
        <v/>
      </c>
    </row>
    <row r="272" spans="1:10" x14ac:dyDescent="0.2">
      <c r="A272" s="97" t="str">
        <f>IF(LoanIsGood,IF(ROW()-ROW(tblLoan34[[#Headers],[PMT NO]])&gt;ScheduledNumberOfPayments,"",ROW()-ROW(tblLoan34[[#Headers],[PMT NO]])),"")</f>
        <v/>
      </c>
      <c r="B272" s="98" t="str">
        <f>IF(tblLoan34[[#This Row],[PMT NO]]&lt;&gt;"",EOMONTH(LoanStartDate,ROW(tblLoan34[[#This Row],[PMT NO]])-ROW(tblLoan34[[#Headers],[PMT NO]])-2)+DAY(LoanStartDate),"")</f>
        <v/>
      </c>
      <c r="C272" s="101" t="str">
        <f>IF(tblLoan34[[#This Row],[PMT NO]]&lt;&gt;"",IF(ROW()-ROW(tblLoan34[[#Headers],[BEGINNING BALANCE]])=1,LoanAmount,INDEX(tblLoan34[ENDING BALANCE],ROW()-ROW(tblLoan34[[#Headers],[BEGINNING BALANCE]])-1)),"")</f>
        <v/>
      </c>
      <c r="D272" s="101" t="str">
        <f>IF(tblLoan34[[#This Row],[PMT NO]]&lt;&gt;"",ScheduledPayment,"")</f>
        <v/>
      </c>
      <c r="E27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72" s="101" t="str">
        <f>IF(tblLoan34[[#This Row],[PMT NO]]&lt;&gt;"",IF(tblLoan34[[#This Row],[SCHEDULED PAYMENT]]+tblLoan34[[#This Row],[EXTRA PAYMENT]]&lt;=tblLoan34[[#This Row],[BEGINNING BALANCE]],tblLoan34[[#This Row],[SCHEDULED PAYMENT]]+tblLoan34[[#This Row],[EXTRA PAYMENT]],tblLoan34[[#This Row],[BEGINNING BALANCE]]),"")</f>
        <v/>
      </c>
      <c r="G272" s="101" t="str">
        <f>IF(tblLoan34[[#This Row],[PMT NO]]&lt;&gt;"",tblLoan34[[#This Row],[TOTAL PAYMENT]]-tblLoan34[[#This Row],[INTEREST]],"")</f>
        <v/>
      </c>
      <c r="H272" s="101" t="str">
        <f>IF(tblLoan34[[#This Row],[PMT NO]]&lt;&gt;"",tblLoan34[[#This Row],[BEGINNING BALANCE]]*(InterestRate/PaymentsPerYear),"")</f>
        <v/>
      </c>
      <c r="I272" s="101" t="str">
        <f>IF(tblLoan34[[#This Row],[PMT NO]]&lt;&gt;"",IF(tblLoan34[[#This Row],[SCHEDULED PAYMENT]]+tblLoan34[[#This Row],[EXTRA PAYMENT]]&lt;=tblLoan34[[#This Row],[BEGINNING BALANCE]],tblLoan34[[#This Row],[BEGINNING BALANCE]]-tblLoan34[[#This Row],[PRINCIPAL]],0),"")</f>
        <v/>
      </c>
      <c r="J272" s="101" t="str">
        <f>IF(tblLoan34[[#This Row],[PMT NO]]&lt;&gt;"",SUM(INDEX(tblLoan34[INTEREST],1,1):tblLoan34[[#This Row],[INTEREST]]),"")</f>
        <v/>
      </c>
    </row>
    <row r="273" spans="1:10" x14ac:dyDescent="0.2">
      <c r="A273" s="97" t="str">
        <f>IF(LoanIsGood,IF(ROW()-ROW(tblLoan34[[#Headers],[PMT NO]])&gt;ScheduledNumberOfPayments,"",ROW()-ROW(tblLoan34[[#Headers],[PMT NO]])),"")</f>
        <v/>
      </c>
      <c r="B273" s="98" t="str">
        <f>IF(tblLoan34[[#This Row],[PMT NO]]&lt;&gt;"",EOMONTH(LoanStartDate,ROW(tblLoan34[[#This Row],[PMT NO]])-ROW(tblLoan34[[#Headers],[PMT NO]])-2)+DAY(LoanStartDate),"")</f>
        <v/>
      </c>
      <c r="C273" s="101" t="str">
        <f>IF(tblLoan34[[#This Row],[PMT NO]]&lt;&gt;"",IF(ROW()-ROW(tblLoan34[[#Headers],[BEGINNING BALANCE]])=1,LoanAmount,INDEX(tblLoan34[ENDING BALANCE],ROW()-ROW(tblLoan34[[#Headers],[BEGINNING BALANCE]])-1)),"")</f>
        <v/>
      </c>
      <c r="D273" s="101" t="str">
        <f>IF(tblLoan34[[#This Row],[PMT NO]]&lt;&gt;"",ScheduledPayment,"")</f>
        <v/>
      </c>
      <c r="E27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73" s="101" t="str">
        <f>IF(tblLoan34[[#This Row],[PMT NO]]&lt;&gt;"",IF(tblLoan34[[#This Row],[SCHEDULED PAYMENT]]+tblLoan34[[#This Row],[EXTRA PAYMENT]]&lt;=tblLoan34[[#This Row],[BEGINNING BALANCE]],tblLoan34[[#This Row],[SCHEDULED PAYMENT]]+tblLoan34[[#This Row],[EXTRA PAYMENT]],tblLoan34[[#This Row],[BEGINNING BALANCE]]),"")</f>
        <v/>
      </c>
      <c r="G273" s="101" t="str">
        <f>IF(tblLoan34[[#This Row],[PMT NO]]&lt;&gt;"",tblLoan34[[#This Row],[TOTAL PAYMENT]]-tblLoan34[[#This Row],[INTEREST]],"")</f>
        <v/>
      </c>
      <c r="H273" s="101" t="str">
        <f>IF(tblLoan34[[#This Row],[PMT NO]]&lt;&gt;"",tblLoan34[[#This Row],[BEGINNING BALANCE]]*(InterestRate/PaymentsPerYear),"")</f>
        <v/>
      </c>
      <c r="I273" s="101" t="str">
        <f>IF(tblLoan34[[#This Row],[PMT NO]]&lt;&gt;"",IF(tblLoan34[[#This Row],[SCHEDULED PAYMENT]]+tblLoan34[[#This Row],[EXTRA PAYMENT]]&lt;=tblLoan34[[#This Row],[BEGINNING BALANCE]],tblLoan34[[#This Row],[BEGINNING BALANCE]]-tblLoan34[[#This Row],[PRINCIPAL]],0),"")</f>
        <v/>
      </c>
      <c r="J273" s="101" t="str">
        <f>IF(tblLoan34[[#This Row],[PMT NO]]&lt;&gt;"",SUM(INDEX(tblLoan34[INTEREST],1,1):tblLoan34[[#This Row],[INTEREST]]),"")</f>
        <v/>
      </c>
    </row>
    <row r="274" spans="1:10" x14ac:dyDescent="0.2">
      <c r="A274" s="97" t="str">
        <f>IF(LoanIsGood,IF(ROW()-ROW(tblLoan34[[#Headers],[PMT NO]])&gt;ScheduledNumberOfPayments,"",ROW()-ROW(tblLoan34[[#Headers],[PMT NO]])),"")</f>
        <v/>
      </c>
      <c r="B274" s="98" t="str">
        <f>IF(tblLoan34[[#This Row],[PMT NO]]&lt;&gt;"",EOMONTH(LoanStartDate,ROW(tblLoan34[[#This Row],[PMT NO]])-ROW(tblLoan34[[#Headers],[PMT NO]])-2)+DAY(LoanStartDate),"")</f>
        <v/>
      </c>
      <c r="C274" s="101" t="str">
        <f>IF(tblLoan34[[#This Row],[PMT NO]]&lt;&gt;"",IF(ROW()-ROW(tblLoan34[[#Headers],[BEGINNING BALANCE]])=1,LoanAmount,INDEX(tblLoan34[ENDING BALANCE],ROW()-ROW(tblLoan34[[#Headers],[BEGINNING BALANCE]])-1)),"")</f>
        <v/>
      </c>
      <c r="D274" s="101" t="str">
        <f>IF(tblLoan34[[#This Row],[PMT NO]]&lt;&gt;"",ScheduledPayment,"")</f>
        <v/>
      </c>
      <c r="E27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74" s="101" t="str">
        <f>IF(tblLoan34[[#This Row],[PMT NO]]&lt;&gt;"",IF(tblLoan34[[#This Row],[SCHEDULED PAYMENT]]+tblLoan34[[#This Row],[EXTRA PAYMENT]]&lt;=tblLoan34[[#This Row],[BEGINNING BALANCE]],tblLoan34[[#This Row],[SCHEDULED PAYMENT]]+tblLoan34[[#This Row],[EXTRA PAYMENT]],tblLoan34[[#This Row],[BEGINNING BALANCE]]),"")</f>
        <v/>
      </c>
      <c r="G274" s="101" t="str">
        <f>IF(tblLoan34[[#This Row],[PMT NO]]&lt;&gt;"",tblLoan34[[#This Row],[TOTAL PAYMENT]]-tblLoan34[[#This Row],[INTEREST]],"")</f>
        <v/>
      </c>
      <c r="H274" s="101" t="str">
        <f>IF(tblLoan34[[#This Row],[PMT NO]]&lt;&gt;"",tblLoan34[[#This Row],[BEGINNING BALANCE]]*(InterestRate/PaymentsPerYear),"")</f>
        <v/>
      </c>
      <c r="I274" s="101" t="str">
        <f>IF(tblLoan34[[#This Row],[PMT NO]]&lt;&gt;"",IF(tblLoan34[[#This Row],[SCHEDULED PAYMENT]]+tblLoan34[[#This Row],[EXTRA PAYMENT]]&lt;=tblLoan34[[#This Row],[BEGINNING BALANCE]],tblLoan34[[#This Row],[BEGINNING BALANCE]]-tblLoan34[[#This Row],[PRINCIPAL]],0),"")</f>
        <v/>
      </c>
      <c r="J274" s="101" t="str">
        <f>IF(tblLoan34[[#This Row],[PMT NO]]&lt;&gt;"",SUM(INDEX(tblLoan34[INTEREST],1,1):tblLoan34[[#This Row],[INTEREST]]),"")</f>
        <v/>
      </c>
    </row>
    <row r="275" spans="1:10" x14ac:dyDescent="0.2">
      <c r="A275" s="97" t="str">
        <f>IF(LoanIsGood,IF(ROW()-ROW(tblLoan34[[#Headers],[PMT NO]])&gt;ScheduledNumberOfPayments,"",ROW()-ROW(tblLoan34[[#Headers],[PMT NO]])),"")</f>
        <v/>
      </c>
      <c r="B275" s="98" t="str">
        <f>IF(tblLoan34[[#This Row],[PMT NO]]&lt;&gt;"",EOMONTH(LoanStartDate,ROW(tblLoan34[[#This Row],[PMT NO]])-ROW(tblLoan34[[#Headers],[PMT NO]])-2)+DAY(LoanStartDate),"")</f>
        <v/>
      </c>
      <c r="C275" s="101" t="str">
        <f>IF(tblLoan34[[#This Row],[PMT NO]]&lt;&gt;"",IF(ROW()-ROW(tblLoan34[[#Headers],[BEGINNING BALANCE]])=1,LoanAmount,INDEX(tblLoan34[ENDING BALANCE],ROW()-ROW(tblLoan34[[#Headers],[BEGINNING BALANCE]])-1)),"")</f>
        <v/>
      </c>
      <c r="D275" s="101" t="str">
        <f>IF(tblLoan34[[#This Row],[PMT NO]]&lt;&gt;"",ScheduledPayment,"")</f>
        <v/>
      </c>
      <c r="E27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75" s="101" t="str">
        <f>IF(tblLoan34[[#This Row],[PMT NO]]&lt;&gt;"",IF(tblLoan34[[#This Row],[SCHEDULED PAYMENT]]+tblLoan34[[#This Row],[EXTRA PAYMENT]]&lt;=tblLoan34[[#This Row],[BEGINNING BALANCE]],tblLoan34[[#This Row],[SCHEDULED PAYMENT]]+tblLoan34[[#This Row],[EXTRA PAYMENT]],tblLoan34[[#This Row],[BEGINNING BALANCE]]),"")</f>
        <v/>
      </c>
      <c r="G275" s="101" t="str">
        <f>IF(tblLoan34[[#This Row],[PMT NO]]&lt;&gt;"",tblLoan34[[#This Row],[TOTAL PAYMENT]]-tblLoan34[[#This Row],[INTEREST]],"")</f>
        <v/>
      </c>
      <c r="H275" s="101" t="str">
        <f>IF(tblLoan34[[#This Row],[PMT NO]]&lt;&gt;"",tblLoan34[[#This Row],[BEGINNING BALANCE]]*(InterestRate/PaymentsPerYear),"")</f>
        <v/>
      </c>
      <c r="I275" s="101" t="str">
        <f>IF(tblLoan34[[#This Row],[PMT NO]]&lt;&gt;"",IF(tblLoan34[[#This Row],[SCHEDULED PAYMENT]]+tblLoan34[[#This Row],[EXTRA PAYMENT]]&lt;=tblLoan34[[#This Row],[BEGINNING BALANCE]],tblLoan34[[#This Row],[BEGINNING BALANCE]]-tblLoan34[[#This Row],[PRINCIPAL]],0),"")</f>
        <v/>
      </c>
      <c r="J275" s="101" t="str">
        <f>IF(tblLoan34[[#This Row],[PMT NO]]&lt;&gt;"",SUM(INDEX(tblLoan34[INTEREST],1,1):tblLoan34[[#This Row],[INTEREST]]),"")</f>
        <v/>
      </c>
    </row>
    <row r="276" spans="1:10" x14ac:dyDescent="0.2">
      <c r="A276" s="97" t="str">
        <f>IF(LoanIsGood,IF(ROW()-ROW(tblLoan34[[#Headers],[PMT NO]])&gt;ScheduledNumberOfPayments,"",ROW()-ROW(tblLoan34[[#Headers],[PMT NO]])),"")</f>
        <v/>
      </c>
      <c r="B276" s="98" t="str">
        <f>IF(tblLoan34[[#This Row],[PMT NO]]&lt;&gt;"",EOMONTH(LoanStartDate,ROW(tblLoan34[[#This Row],[PMT NO]])-ROW(tblLoan34[[#Headers],[PMT NO]])-2)+DAY(LoanStartDate),"")</f>
        <v/>
      </c>
      <c r="C276" s="101" t="str">
        <f>IF(tblLoan34[[#This Row],[PMT NO]]&lt;&gt;"",IF(ROW()-ROW(tblLoan34[[#Headers],[BEGINNING BALANCE]])=1,LoanAmount,INDEX(tblLoan34[ENDING BALANCE],ROW()-ROW(tblLoan34[[#Headers],[BEGINNING BALANCE]])-1)),"")</f>
        <v/>
      </c>
      <c r="D276" s="101" t="str">
        <f>IF(tblLoan34[[#This Row],[PMT NO]]&lt;&gt;"",ScheduledPayment,"")</f>
        <v/>
      </c>
      <c r="E27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76" s="101" t="str">
        <f>IF(tblLoan34[[#This Row],[PMT NO]]&lt;&gt;"",IF(tblLoan34[[#This Row],[SCHEDULED PAYMENT]]+tblLoan34[[#This Row],[EXTRA PAYMENT]]&lt;=tblLoan34[[#This Row],[BEGINNING BALANCE]],tblLoan34[[#This Row],[SCHEDULED PAYMENT]]+tblLoan34[[#This Row],[EXTRA PAYMENT]],tblLoan34[[#This Row],[BEGINNING BALANCE]]),"")</f>
        <v/>
      </c>
      <c r="G276" s="101" t="str">
        <f>IF(tblLoan34[[#This Row],[PMT NO]]&lt;&gt;"",tblLoan34[[#This Row],[TOTAL PAYMENT]]-tblLoan34[[#This Row],[INTEREST]],"")</f>
        <v/>
      </c>
      <c r="H276" s="101" t="str">
        <f>IF(tblLoan34[[#This Row],[PMT NO]]&lt;&gt;"",tblLoan34[[#This Row],[BEGINNING BALANCE]]*(InterestRate/PaymentsPerYear),"")</f>
        <v/>
      </c>
      <c r="I276" s="101" t="str">
        <f>IF(tblLoan34[[#This Row],[PMT NO]]&lt;&gt;"",IF(tblLoan34[[#This Row],[SCHEDULED PAYMENT]]+tblLoan34[[#This Row],[EXTRA PAYMENT]]&lt;=tblLoan34[[#This Row],[BEGINNING BALANCE]],tblLoan34[[#This Row],[BEGINNING BALANCE]]-tblLoan34[[#This Row],[PRINCIPAL]],0),"")</f>
        <v/>
      </c>
      <c r="J276" s="101" t="str">
        <f>IF(tblLoan34[[#This Row],[PMT NO]]&lt;&gt;"",SUM(INDEX(tblLoan34[INTEREST],1,1):tblLoan34[[#This Row],[INTEREST]]),"")</f>
        <v/>
      </c>
    </row>
    <row r="277" spans="1:10" x14ac:dyDescent="0.2">
      <c r="A277" s="97" t="str">
        <f>IF(LoanIsGood,IF(ROW()-ROW(tblLoan34[[#Headers],[PMT NO]])&gt;ScheduledNumberOfPayments,"",ROW()-ROW(tblLoan34[[#Headers],[PMT NO]])),"")</f>
        <v/>
      </c>
      <c r="B277" s="98" t="str">
        <f>IF(tblLoan34[[#This Row],[PMT NO]]&lt;&gt;"",EOMONTH(LoanStartDate,ROW(tblLoan34[[#This Row],[PMT NO]])-ROW(tblLoan34[[#Headers],[PMT NO]])-2)+DAY(LoanStartDate),"")</f>
        <v/>
      </c>
      <c r="C277" s="101" t="str">
        <f>IF(tblLoan34[[#This Row],[PMT NO]]&lt;&gt;"",IF(ROW()-ROW(tblLoan34[[#Headers],[BEGINNING BALANCE]])=1,LoanAmount,INDEX(tblLoan34[ENDING BALANCE],ROW()-ROW(tblLoan34[[#Headers],[BEGINNING BALANCE]])-1)),"")</f>
        <v/>
      </c>
      <c r="D277" s="101" t="str">
        <f>IF(tblLoan34[[#This Row],[PMT NO]]&lt;&gt;"",ScheduledPayment,"")</f>
        <v/>
      </c>
      <c r="E27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77" s="101" t="str">
        <f>IF(tblLoan34[[#This Row],[PMT NO]]&lt;&gt;"",IF(tblLoan34[[#This Row],[SCHEDULED PAYMENT]]+tblLoan34[[#This Row],[EXTRA PAYMENT]]&lt;=tblLoan34[[#This Row],[BEGINNING BALANCE]],tblLoan34[[#This Row],[SCHEDULED PAYMENT]]+tblLoan34[[#This Row],[EXTRA PAYMENT]],tblLoan34[[#This Row],[BEGINNING BALANCE]]),"")</f>
        <v/>
      </c>
      <c r="G277" s="101" t="str">
        <f>IF(tblLoan34[[#This Row],[PMT NO]]&lt;&gt;"",tblLoan34[[#This Row],[TOTAL PAYMENT]]-tblLoan34[[#This Row],[INTEREST]],"")</f>
        <v/>
      </c>
      <c r="H277" s="101" t="str">
        <f>IF(tblLoan34[[#This Row],[PMT NO]]&lt;&gt;"",tblLoan34[[#This Row],[BEGINNING BALANCE]]*(InterestRate/PaymentsPerYear),"")</f>
        <v/>
      </c>
      <c r="I277" s="101" t="str">
        <f>IF(tblLoan34[[#This Row],[PMT NO]]&lt;&gt;"",IF(tblLoan34[[#This Row],[SCHEDULED PAYMENT]]+tblLoan34[[#This Row],[EXTRA PAYMENT]]&lt;=tblLoan34[[#This Row],[BEGINNING BALANCE]],tblLoan34[[#This Row],[BEGINNING BALANCE]]-tblLoan34[[#This Row],[PRINCIPAL]],0),"")</f>
        <v/>
      </c>
      <c r="J277" s="101" t="str">
        <f>IF(tblLoan34[[#This Row],[PMT NO]]&lt;&gt;"",SUM(INDEX(tblLoan34[INTEREST],1,1):tblLoan34[[#This Row],[INTEREST]]),"")</f>
        <v/>
      </c>
    </row>
    <row r="278" spans="1:10" x14ac:dyDescent="0.2">
      <c r="A278" s="97" t="str">
        <f>IF(LoanIsGood,IF(ROW()-ROW(tblLoan34[[#Headers],[PMT NO]])&gt;ScheduledNumberOfPayments,"",ROW()-ROW(tblLoan34[[#Headers],[PMT NO]])),"")</f>
        <v/>
      </c>
      <c r="B278" s="98" t="str">
        <f>IF(tblLoan34[[#This Row],[PMT NO]]&lt;&gt;"",EOMONTH(LoanStartDate,ROW(tblLoan34[[#This Row],[PMT NO]])-ROW(tblLoan34[[#Headers],[PMT NO]])-2)+DAY(LoanStartDate),"")</f>
        <v/>
      </c>
      <c r="C278" s="101" t="str">
        <f>IF(tblLoan34[[#This Row],[PMT NO]]&lt;&gt;"",IF(ROW()-ROW(tblLoan34[[#Headers],[BEGINNING BALANCE]])=1,LoanAmount,INDEX(tblLoan34[ENDING BALANCE],ROW()-ROW(tblLoan34[[#Headers],[BEGINNING BALANCE]])-1)),"")</f>
        <v/>
      </c>
      <c r="D278" s="101" t="str">
        <f>IF(tblLoan34[[#This Row],[PMT NO]]&lt;&gt;"",ScheduledPayment,"")</f>
        <v/>
      </c>
      <c r="E27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78" s="101" t="str">
        <f>IF(tblLoan34[[#This Row],[PMT NO]]&lt;&gt;"",IF(tblLoan34[[#This Row],[SCHEDULED PAYMENT]]+tblLoan34[[#This Row],[EXTRA PAYMENT]]&lt;=tblLoan34[[#This Row],[BEGINNING BALANCE]],tblLoan34[[#This Row],[SCHEDULED PAYMENT]]+tblLoan34[[#This Row],[EXTRA PAYMENT]],tblLoan34[[#This Row],[BEGINNING BALANCE]]),"")</f>
        <v/>
      </c>
      <c r="G278" s="101" t="str">
        <f>IF(tblLoan34[[#This Row],[PMT NO]]&lt;&gt;"",tblLoan34[[#This Row],[TOTAL PAYMENT]]-tblLoan34[[#This Row],[INTEREST]],"")</f>
        <v/>
      </c>
      <c r="H278" s="101" t="str">
        <f>IF(tblLoan34[[#This Row],[PMT NO]]&lt;&gt;"",tblLoan34[[#This Row],[BEGINNING BALANCE]]*(InterestRate/PaymentsPerYear),"")</f>
        <v/>
      </c>
      <c r="I278" s="101" t="str">
        <f>IF(tblLoan34[[#This Row],[PMT NO]]&lt;&gt;"",IF(tblLoan34[[#This Row],[SCHEDULED PAYMENT]]+tblLoan34[[#This Row],[EXTRA PAYMENT]]&lt;=tblLoan34[[#This Row],[BEGINNING BALANCE]],tblLoan34[[#This Row],[BEGINNING BALANCE]]-tblLoan34[[#This Row],[PRINCIPAL]],0),"")</f>
        <v/>
      </c>
      <c r="J278" s="101" t="str">
        <f>IF(tblLoan34[[#This Row],[PMT NO]]&lt;&gt;"",SUM(INDEX(tblLoan34[INTEREST],1,1):tblLoan34[[#This Row],[INTEREST]]),"")</f>
        <v/>
      </c>
    </row>
    <row r="279" spans="1:10" x14ac:dyDescent="0.2">
      <c r="A279" s="97" t="str">
        <f>IF(LoanIsGood,IF(ROW()-ROW(tblLoan34[[#Headers],[PMT NO]])&gt;ScheduledNumberOfPayments,"",ROW()-ROW(tblLoan34[[#Headers],[PMT NO]])),"")</f>
        <v/>
      </c>
      <c r="B279" s="98" t="str">
        <f>IF(tblLoan34[[#This Row],[PMT NO]]&lt;&gt;"",EOMONTH(LoanStartDate,ROW(tblLoan34[[#This Row],[PMT NO]])-ROW(tblLoan34[[#Headers],[PMT NO]])-2)+DAY(LoanStartDate),"")</f>
        <v/>
      </c>
      <c r="C279" s="101" t="str">
        <f>IF(tblLoan34[[#This Row],[PMT NO]]&lt;&gt;"",IF(ROW()-ROW(tblLoan34[[#Headers],[BEGINNING BALANCE]])=1,LoanAmount,INDEX(tblLoan34[ENDING BALANCE],ROW()-ROW(tblLoan34[[#Headers],[BEGINNING BALANCE]])-1)),"")</f>
        <v/>
      </c>
      <c r="D279" s="101" t="str">
        <f>IF(tblLoan34[[#This Row],[PMT NO]]&lt;&gt;"",ScheduledPayment,"")</f>
        <v/>
      </c>
      <c r="E27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79" s="101" t="str">
        <f>IF(tblLoan34[[#This Row],[PMT NO]]&lt;&gt;"",IF(tblLoan34[[#This Row],[SCHEDULED PAYMENT]]+tblLoan34[[#This Row],[EXTRA PAYMENT]]&lt;=tblLoan34[[#This Row],[BEGINNING BALANCE]],tblLoan34[[#This Row],[SCHEDULED PAYMENT]]+tblLoan34[[#This Row],[EXTRA PAYMENT]],tblLoan34[[#This Row],[BEGINNING BALANCE]]),"")</f>
        <v/>
      </c>
      <c r="G279" s="101" t="str">
        <f>IF(tblLoan34[[#This Row],[PMT NO]]&lt;&gt;"",tblLoan34[[#This Row],[TOTAL PAYMENT]]-tblLoan34[[#This Row],[INTEREST]],"")</f>
        <v/>
      </c>
      <c r="H279" s="101" t="str">
        <f>IF(tblLoan34[[#This Row],[PMT NO]]&lt;&gt;"",tblLoan34[[#This Row],[BEGINNING BALANCE]]*(InterestRate/PaymentsPerYear),"")</f>
        <v/>
      </c>
      <c r="I279" s="101" t="str">
        <f>IF(tblLoan34[[#This Row],[PMT NO]]&lt;&gt;"",IF(tblLoan34[[#This Row],[SCHEDULED PAYMENT]]+tblLoan34[[#This Row],[EXTRA PAYMENT]]&lt;=tblLoan34[[#This Row],[BEGINNING BALANCE]],tblLoan34[[#This Row],[BEGINNING BALANCE]]-tblLoan34[[#This Row],[PRINCIPAL]],0),"")</f>
        <v/>
      </c>
      <c r="J279" s="101" t="str">
        <f>IF(tblLoan34[[#This Row],[PMT NO]]&lt;&gt;"",SUM(INDEX(tblLoan34[INTEREST],1,1):tblLoan34[[#This Row],[INTEREST]]),"")</f>
        <v/>
      </c>
    </row>
    <row r="280" spans="1:10" x14ac:dyDescent="0.2">
      <c r="A280" s="97" t="str">
        <f>IF(LoanIsGood,IF(ROW()-ROW(tblLoan34[[#Headers],[PMT NO]])&gt;ScheduledNumberOfPayments,"",ROW()-ROW(tblLoan34[[#Headers],[PMT NO]])),"")</f>
        <v/>
      </c>
      <c r="B280" s="98" t="str">
        <f>IF(tblLoan34[[#This Row],[PMT NO]]&lt;&gt;"",EOMONTH(LoanStartDate,ROW(tblLoan34[[#This Row],[PMT NO]])-ROW(tblLoan34[[#Headers],[PMT NO]])-2)+DAY(LoanStartDate),"")</f>
        <v/>
      </c>
      <c r="C280" s="101" t="str">
        <f>IF(tblLoan34[[#This Row],[PMT NO]]&lt;&gt;"",IF(ROW()-ROW(tblLoan34[[#Headers],[BEGINNING BALANCE]])=1,LoanAmount,INDEX(tblLoan34[ENDING BALANCE],ROW()-ROW(tblLoan34[[#Headers],[BEGINNING BALANCE]])-1)),"")</f>
        <v/>
      </c>
      <c r="D280" s="101" t="str">
        <f>IF(tblLoan34[[#This Row],[PMT NO]]&lt;&gt;"",ScheduledPayment,"")</f>
        <v/>
      </c>
      <c r="E28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80" s="101" t="str">
        <f>IF(tblLoan34[[#This Row],[PMT NO]]&lt;&gt;"",IF(tblLoan34[[#This Row],[SCHEDULED PAYMENT]]+tblLoan34[[#This Row],[EXTRA PAYMENT]]&lt;=tblLoan34[[#This Row],[BEGINNING BALANCE]],tblLoan34[[#This Row],[SCHEDULED PAYMENT]]+tblLoan34[[#This Row],[EXTRA PAYMENT]],tblLoan34[[#This Row],[BEGINNING BALANCE]]),"")</f>
        <v/>
      </c>
      <c r="G280" s="101" t="str">
        <f>IF(tblLoan34[[#This Row],[PMT NO]]&lt;&gt;"",tblLoan34[[#This Row],[TOTAL PAYMENT]]-tblLoan34[[#This Row],[INTEREST]],"")</f>
        <v/>
      </c>
      <c r="H280" s="101" t="str">
        <f>IF(tblLoan34[[#This Row],[PMT NO]]&lt;&gt;"",tblLoan34[[#This Row],[BEGINNING BALANCE]]*(InterestRate/PaymentsPerYear),"")</f>
        <v/>
      </c>
      <c r="I280" s="101" t="str">
        <f>IF(tblLoan34[[#This Row],[PMT NO]]&lt;&gt;"",IF(tblLoan34[[#This Row],[SCHEDULED PAYMENT]]+tblLoan34[[#This Row],[EXTRA PAYMENT]]&lt;=tblLoan34[[#This Row],[BEGINNING BALANCE]],tblLoan34[[#This Row],[BEGINNING BALANCE]]-tblLoan34[[#This Row],[PRINCIPAL]],0),"")</f>
        <v/>
      </c>
      <c r="J280" s="101" t="str">
        <f>IF(tblLoan34[[#This Row],[PMT NO]]&lt;&gt;"",SUM(INDEX(tblLoan34[INTEREST],1,1):tblLoan34[[#This Row],[INTEREST]]),"")</f>
        <v/>
      </c>
    </row>
    <row r="281" spans="1:10" x14ac:dyDescent="0.2">
      <c r="A281" s="97" t="str">
        <f>IF(LoanIsGood,IF(ROW()-ROW(tblLoan34[[#Headers],[PMT NO]])&gt;ScheduledNumberOfPayments,"",ROW()-ROW(tblLoan34[[#Headers],[PMT NO]])),"")</f>
        <v/>
      </c>
      <c r="B281" s="98" t="str">
        <f>IF(tblLoan34[[#This Row],[PMT NO]]&lt;&gt;"",EOMONTH(LoanStartDate,ROW(tblLoan34[[#This Row],[PMT NO]])-ROW(tblLoan34[[#Headers],[PMT NO]])-2)+DAY(LoanStartDate),"")</f>
        <v/>
      </c>
      <c r="C281" s="101" t="str">
        <f>IF(tblLoan34[[#This Row],[PMT NO]]&lt;&gt;"",IF(ROW()-ROW(tblLoan34[[#Headers],[BEGINNING BALANCE]])=1,LoanAmount,INDEX(tblLoan34[ENDING BALANCE],ROW()-ROW(tblLoan34[[#Headers],[BEGINNING BALANCE]])-1)),"")</f>
        <v/>
      </c>
      <c r="D281" s="101" t="str">
        <f>IF(tblLoan34[[#This Row],[PMT NO]]&lt;&gt;"",ScheduledPayment,"")</f>
        <v/>
      </c>
      <c r="E28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81" s="101" t="str">
        <f>IF(tblLoan34[[#This Row],[PMT NO]]&lt;&gt;"",IF(tblLoan34[[#This Row],[SCHEDULED PAYMENT]]+tblLoan34[[#This Row],[EXTRA PAYMENT]]&lt;=tblLoan34[[#This Row],[BEGINNING BALANCE]],tblLoan34[[#This Row],[SCHEDULED PAYMENT]]+tblLoan34[[#This Row],[EXTRA PAYMENT]],tblLoan34[[#This Row],[BEGINNING BALANCE]]),"")</f>
        <v/>
      </c>
      <c r="G281" s="101" t="str">
        <f>IF(tblLoan34[[#This Row],[PMT NO]]&lt;&gt;"",tblLoan34[[#This Row],[TOTAL PAYMENT]]-tblLoan34[[#This Row],[INTEREST]],"")</f>
        <v/>
      </c>
      <c r="H281" s="101" t="str">
        <f>IF(tblLoan34[[#This Row],[PMT NO]]&lt;&gt;"",tblLoan34[[#This Row],[BEGINNING BALANCE]]*(InterestRate/PaymentsPerYear),"")</f>
        <v/>
      </c>
      <c r="I281" s="101" t="str">
        <f>IF(tblLoan34[[#This Row],[PMT NO]]&lt;&gt;"",IF(tblLoan34[[#This Row],[SCHEDULED PAYMENT]]+tblLoan34[[#This Row],[EXTRA PAYMENT]]&lt;=tblLoan34[[#This Row],[BEGINNING BALANCE]],tblLoan34[[#This Row],[BEGINNING BALANCE]]-tblLoan34[[#This Row],[PRINCIPAL]],0),"")</f>
        <v/>
      </c>
      <c r="J281" s="101" t="str">
        <f>IF(tblLoan34[[#This Row],[PMT NO]]&lt;&gt;"",SUM(INDEX(tblLoan34[INTEREST],1,1):tblLoan34[[#This Row],[INTEREST]]),"")</f>
        <v/>
      </c>
    </row>
    <row r="282" spans="1:10" x14ac:dyDescent="0.2">
      <c r="A282" s="97" t="str">
        <f>IF(LoanIsGood,IF(ROW()-ROW(tblLoan34[[#Headers],[PMT NO]])&gt;ScheduledNumberOfPayments,"",ROW()-ROW(tblLoan34[[#Headers],[PMT NO]])),"")</f>
        <v/>
      </c>
      <c r="B282" s="98" t="str">
        <f>IF(tblLoan34[[#This Row],[PMT NO]]&lt;&gt;"",EOMONTH(LoanStartDate,ROW(tblLoan34[[#This Row],[PMT NO]])-ROW(tblLoan34[[#Headers],[PMT NO]])-2)+DAY(LoanStartDate),"")</f>
        <v/>
      </c>
      <c r="C282" s="101" t="str">
        <f>IF(tblLoan34[[#This Row],[PMT NO]]&lt;&gt;"",IF(ROW()-ROW(tblLoan34[[#Headers],[BEGINNING BALANCE]])=1,LoanAmount,INDEX(tblLoan34[ENDING BALANCE],ROW()-ROW(tblLoan34[[#Headers],[BEGINNING BALANCE]])-1)),"")</f>
        <v/>
      </c>
      <c r="D282" s="101" t="str">
        <f>IF(tblLoan34[[#This Row],[PMT NO]]&lt;&gt;"",ScheduledPayment,"")</f>
        <v/>
      </c>
      <c r="E28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82" s="101" t="str">
        <f>IF(tblLoan34[[#This Row],[PMT NO]]&lt;&gt;"",IF(tblLoan34[[#This Row],[SCHEDULED PAYMENT]]+tblLoan34[[#This Row],[EXTRA PAYMENT]]&lt;=tblLoan34[[#This Row],[BEGINNING BALANCE]],tblLoan34[[#This Row],[SCHEDULED PAYMENT]]+tblLoan34[[#This Row],[EXTRA PAYMENT]],tblLoan34[[#This Row],[BEGINNING BALANCE]]),"")</f>
        <v/>
      </c>
      <c r="G282" s="101" t="str">
        <f>IF(tblLoan34[[#This Row],[PMT NO]]&lt;&gt;"",tblLoan34[[#This Row],[TOTAL PAYMENT]]-tblLoan34[[#This Row],[INTEREST]],"")</f>
        <v/>
      </c>
      <c r="H282" s="101" t="str">
        <f>IF(tblLoan34[[#This Row],[PMT NO]]&lt;&gt;"",tblLoan34[[#This Row],[BEGINNING BALANCE]]*(InterestRate/PaymentsPerYear),"")</f>
        <v/>
      </c>
      <c r="I282" s="101" t="str">
        <f>IF(tblLoan34[[#This Row],[PMT NO]]&lt;&gt;"",IF(tblLoan34[[#This Row],[SCHEDULED PAYMENT]]+tblLoan34[[#This Row],[EXTRA PAYMENT]]&lt;=tblLoan34[[#This Row],[BEGINNING BALANCE]],tblLoan34[[#This Row],[BEGINNING BALANCE]]-tblLoan34[[#This Row],[PRINCIPAL]],0),"")</f>
        <v/>
      </c>
      <c r="J282" s="101" t="str">
        <f>IF(tblLoan34[[#This Row],[PMT NO]]&lt;&gt;"",SUM(INDEX(tblLoan34[INTEREST],1,1):tblLoan34[[#This Row],[INTEREST]]),"")</f>
        <v/>
      </c>
    </row>
    <row r="283" spans="1:10" x14ac:dyDescent="0.2">
      <c r="A283" s="97" t="str">
        <f>IF(LoanIsGood,IF(ROW()-ROW(tblLoan34[[#Headers],[PMT NO]])&gt;ScheduledNumberOfPayments,"",ROW()-ROW(tblLoan34[[#Headers],[PMT NO]])),"")</f>
        <v/>
      </c>
      <c r="B283" s="98" t="str">
        <f>IF(tblLoan34[[#This Row],[PMT NO]]&lt;&gt;"",EOMONTH(LoanStartDate,ROW(tblLoan34[[#This Row],[PMT NO]])-ROW(tblLoan34[[#Headers],[PMT NO]])-2)+DAY(LoanStartDate),"")</f>
        <v/>
      </c>
      <c r="C283" s="101" t="str">
        <f>IF(tblLoan34[[#This Row],[PMT NO]]&lt;&gt;"",IF(ROW()-ROW(tblLoan34[[#Headers],[BEGINNING BALANCE]])=1,LoanAmount,INDEX(tblLoan34[ENDING BALANCE],ROW()-ROW(tblLoan34[[#Headers],[BEGINNING BALANCE]])-1)),"")</f>
        <v/>
      </c>
      <c r="D283" s="101" t="str">
        <f>IF(tblLoan34[[#This Row],[PMT NO]]&lt;&gt;"",ScheduledPayment,"")</f>
        <v/>
      </c>
      <c r="E28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83" s="101" t="str">
        <f>IF(tblLoan34[[#This Row],[PMT NO]]&lt;&gt;"",IF(tblLoan34[[#This Row],[SCHEDULED PAYMENT]]+tblLoan34[[#This Row],[EXTRA PAYMENT]]&lt;=tblLoan34[[#This Row],[BEGINNING BALANCE]],tblLoan34[[#This Row],[SCHEDULED PAYMENT]]+tblLoan34[[#This Row],[EXTRA PAYMENT]],tblLoan34[[#This Row],[BEGINNING BALANCE]]),"")</f>
        <v/>
      </c>
      <c r="G283" s="101" t="str">
        <f>IF(tblLoan34[[#This Row],[PMT NO]]&lt;&gt;"",tblLoan34[[#This Row],[TOTAL PAYMENT]]-tblLoan34[[#This Row],[INTEREST]],"")</f>
        <v/>
      </c>
      <c r="H283" s="101" t="str">
        <f>IF(tblLoan34[[#This Row],[PMT NO]]&lt;&gt;"",tblLoan34[[#This Row],[BEGINNING BALANCE]]*(InterestRate/PaymentsPerYear),"")</f>
        <v/>
      </c>
      <c r="I283" s="101" t="str">
        <f>IF(tblLoan34[[#This Row],[PMT NO]]&lt;&gt;"",IF(tblLoan34[[#This Row],[SCHEDULED PAYMENT]]+tblLoan34[[#This Row],[EXTRA PAYMENT]]&lt;=tblLoan34[[#This Row],[BEGINNING BALANCE]],tblLoan34[[#This Row],[BEGINNING BALANCE]]-tblLoan34[[#This Row],[PRINCIPAL]],0),"")</f>
        <v/>
      </c>
      <c r="J283" s="101" t="str">
        <f>IF(tblLoan34[[#This Row],[PMT NO]]&lt;&gt;"",SUM(INDEX(tblLoan34[INTEREST],1,1):tblLoan34[[#This Row],[INTEREST]]),"")</f>
        <v/>
      </c>
    </row>
    <row r="284" spans="1:10" x14ac:dyDescent="0.2">
      <c r="A284" s="97" t="str">
        <f>IF(LoanIsGood,IF(ROW()-ROW(tblLoan34[[#Headers],[PMT NO]])&gt;ScheduledNumberOfPayments,"",ROW()-ROW(tblLoan34[[#Headers],[PMT NO]])),"")</f>
        <v/>
      </c>
      <c r="B284" s="98" t="str">
        <f>IF(tblLoan34[[#This Row],[PMT NO]]&lt;&gt;"",EOMONTH(LoanStartDate,ROW(tblLoan34[[#This Row],[PMT NO]])-ROW(tblLoan34[[#Headers],[PMT NO]])-2)+DAY(LoanStartDate),"")</f>
        <v/>
      </c>
      <c r="C284" s="101" t="str">
        <f>IF(tblLoan34[[#This Row],[PMT NO]]&lt;&gt;"",IF(ROW()-ROW(tblLoan34[[#Headers],[BEGINNING BALANCE]])=1,LoanAmount,INDEX(tblLoan34[ENDING BALANCE],ROW()-ROW(tblLoan34[[#Headers],[BEGINNING BALANCE]])-1)),"")</f>
        <v/>
      </c>
      <c r="D284" s="101" t="str">
        <f>IF(tblLoan34[[#This Row],[PMT NO]]&lt;&gt;"",ScheduledPayment,"")</f>
        <v/>
      </c>
      <c r="E28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84" s="101" t="str">
        <f>IF(tblLoan34[[#This Row],[PMT NO]]&lt;&gt;"",IF(tblLoan34[[#This Row],[SCHEDULED PAYMENT]]+tblLoan34[[#This Row],[EXTRA PAYMENT]]&lt;=tblLoan34[[#This Row],[BEGINNING BALANCE]],tblLoan34[[#This Row],[SCHEDULED PAYMENT]]+tblLoan34[[#This Row],[EXTRA PAYMENT]],tblLoan34[[#This Row],[BEGINNING BALANCE]]),"")</f>
        <v/>
      </c>
      <c r="G284" s="101" t="str">
        <f>IF(tblLoan34[[#This Row],[PMT NO]]&lt;&gt;"",tblLoan34[[#This Row],[TOTAL PAYMENT]]-tblLoan34[[#This Row],[INTEREST]],"")</f>
        <v/>
      </c>
      <c r="H284" s="101" t="str">
        <f>IF(tblLoan34[[#This Row],[PMT NO]]&lt;&gt;"",tblLoan34[[#This Row],[BEGINNING BALANCE]]*(InterestRate/PaymentsPerYear),"")</f>
        <v/>
      </c>
      <c r="I284" s="101" t="str">
        <f>IF(tblLoan34[[#This Row],[PMT NO]]&lt;&gt;"",IF(tblLoan34[[#This Row],[SCHEDULED PAYMENT]]+tblLoan34[[#This Row],[EXTRA PAYMENT]]&lt;=tblLoan34[[#This Row],[BEGINNING BALANCE]],tblLoan34[[#This Row],[BEGINNING BALANCE]]-tblLoan34[[#This Row],[PRINCIPAL]],0),"")</f>
        <v/>
      </c>
      <c r="J284" s="101" t="str">
        <f>IF(tblLoan34[[#This Row],[PMT NO]]&lt;&gt;"",SUM(INDEX(tblLoan34[INTEREST],1,1):tblLoan34[[#This Row],[INTEREST]]),"")</f>
        <v/>
      </c>
    </row>
    <row r="285" spans="1:10" x14ac:dyDescent="0.2">
      <c r="A285" s="97" t="str">
        <f>IF(LoanIsGood,IF(ROW()-ROW(tblLoan34[[#Headers],[PMT NO]])&gt;ScheduledNumberOfPayments,"",ROW()-ROW(tblLoan34[[#Headers],[PMT NO]])),"")</f>
        <v/>
      </c>
      <c r="B285" s="98" t="str">
        <f>IF(tblLoan34[[#This Row],[PMT NO]]&lt;&gt;"",EOMONTH(LoanStartDate,ROW(tblLoan34[[#This Row],[PMT NO]])-ROW(tblLoan34[[#Headers],[PMT NO]])-2)+DAY(LoanStartDate),"")</f>
        <v/>
      </c>
      <c r="C285" s="101" t="str">
        <f>IF(tblLoan34[[#This Row],[PMT NO]]&lt;&gt;"",IF(ROW()-ROW(tblLoan34[[#Headers],[BEGINNING BALANCE]])=1,LoanAmount,INDEX(tblLoan34[ENDING BALANCE],ROW()-ROW(tblLoan34[[#Headers],[BEGINNING BALANCE]])-1)),"")</f>
        <v/>
      </c>
      <c r="D285" s="101" t="str">
        <f>IF(tblLoan34[[#This Row],[PMT NO]]&lt;&gt;"",ScheduledPayment,"")</f>
        <v/>
      </c>
      <c r="E28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85" s="101" t="str">
        <f>IF(tblLoan34[[#This Row],[PMT NO]]&lt;&gt;"",IF(tblLoan34[[#This Row],[SCHEDULED PAYMENT]]+tblLoan34[[#This Row],[EXTRA PAYMENT]]&lt;=tblLoan34[[#This Row],[BEGINNING BALANCE]],tblLoan34[[#This Row],[SCHEDULED PAYMENT]]+tblLoan34[[#This Row],[EXTRA PAYMENT]],tblLoan34[[#This Row],[BEGINNING BALANCE]]),"")</f>
        <v/>
      </c>
      <c r="G285" s="101" t="str">
        <f>IF(tblLoan34[[#This Row],[PMT NO]]&lt;&gt;"",tblLoan34[[#This Row],[TOTAL PAYMENT]]-tblLoan34[[#This Row],[INTEREST]],"")</f>
        <v/>
      </c>
      <c r="H285" s="101" t="str">
        <f>IF(tblLoan34[[#This Row],[PMT NO]]&lt;&gt;"",tblLoan34[[#This Row],[BEGINNING BALANCE]]*(InterestRate/PaymentsPerYear),"")</f>
        <v/>
      </c>
      <c r="I285" s="101" t="str">
        <f>IF(tblLoan34[[#This Row],[PMT NO]]&lt;&gt;"",IF(tblLoan34[[#This Row],[SCHEDULED PAYMENT]]+tblLoan34[[#This Row],[EXTRA PAYMENT]]&lt;=tblLoan34[[#This Row],[BEGINNING BALANCE]],tblLoan34[[#This Row],[BEGINNING BALANCE]]-tblLoan34[[#This Row],[PRINCIPAL]],0),"")</f>
        <v/>
      </c>
      <c r="J285" s="101" t="str">
        <f>IF(tblLoan34[[#This Row],[PMT NO]]&lt;&gt;"",SUM(INDEX(tblLoan34[INTEREST],1,1):tblLoan34[[#This Row],[INTEREST]]),"")</f>
        <v/>
      </c>
    </row>
    <row r="286" spans="1:10" x14ac:dyDescent="0.2">
      <c r="A286" s="97" t="str">
        <f>IF(LoanIsGood,IF(ROW()-ROW(tblLoan34[[#Headers],[PMT NO]])&gt;ScheduledNumberOfPayments,"",ROW()-ROW(tblLoan34[[#Headers],[PMT NO]])),"")</f>
        <v/>
      </c>
      <c r="B286" s="98" t="str">
        <f>IF(tblLoan34[[#This Row],[PMT NO]]&lt;&gt;"",EOMONTH(LoanStartDate,ROW(tblLoan34[[#This Row],[PMT NO]])-ROW(tblLoan34[[#Headers],[PMT NO]])-2)+DAY(LoanStartDate),"")</f>
        <v/>
      </c>
      <c r="C286" s="101" t="str">
        <f>IF(tblLoan34[[#This Row],[PMT NO]]&lt;&gt;"",IF(ROW()-ROW(tblLoan34[[#Headers],[BEGINNING BALANCE]])=1,LoanAmount,INDEX(tblLoan34[ENDING BALANCE],ROW()-ROW(tblLoan34[[#Headers],[BEGINNING BALANCE]])-1)),"")</f>
        <v/>
      </c>
      <c r="D286" s="101" t="str">
        <f>IF(tblLoan34[[#This Row],[PMT NO]]&lt;&gt;"",ScheduledPayment,"")</f>
        <v/>
      </c>
      <c r="E28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86" s="101" t="str">
        <f>IF(tblLoan34[[#This Row],[PMT NO]]&lt;&gt;"",IF(tblLoan34[[#This Row],[SCHEDULED PAYMENT]]+tblLoan34[[#This Row],[EXTRA PAYMENT]]&lt;=tblLoan34[[#This Row],[BEGINNING BALANCE]],tblLoan34[[#This Row],[SCHEDULED PAYMENT]]+tblLoan34[[#This Row],[EXTRA PAYMENT]],tblLoan34[[#This Row],[BEGINNING BALANCE]]),"")</f>
        <v/>
      </c>
      <c r="G286" s="101" t="str">
        <f>IF(tblLoan34[[#This Row],[PMT NO]]&lt;&gt;"",tblLoan34[[#This Row],[TOTAL PAYMENT]]-tblLoan34[[#This Row],[INTEREST]],"")</f>
        <v/>
      </c>
      <c r="H286" s="101" t="str">
        <f>IF(tblLoan34[[#This Row],[PMT NO]]&lt;&gt;"",tblLoan34[[#This Row],[BEGINNING BALANCE]]*(InterestRate/PaymentsPerYear),"")</f>
        <v/>
      </c>
      <c r="I286" s="101" t="str">
        <f>IF(tblLoan34[[#This Row],[PMT NO]]&lt;&gt;"",IF(tblLoan34[[#This Row],[SCHEDULED PAYMENT]]+tblLoan34[[#This Row],[EXTRA PAYMENT]]&lt;=tblLoan34[[#This Row],[BEGINNING BALANCE]],tblLoan34[[#This Row],[BEGINNING BALANCE]]-tblLoan34[[#This Row],[PRINCIPAL]],0),"")</f>
        <v/>
      </c>
      <c r="J286" s="101" t="str">
        <f>IF(tblLoan34[[#This Row],[PMT NO]]&lt;&gt;"",SUM(INDEX(tblLoan34[INTEREST],1,1):tblLoan34[[#This Row],[INTEREST]]),"")</f>
        <v/>
      </c>
    </row>
    <row r="287" spans="1:10" x14ac:dyDescent="0.2">
      <c r="A287" s="97" t="str">
        <f>IF(LoanIsGood,IF(ROW()-ROW(tblLoan34[[#Headers],[PMT NO]])&gt;ScheduledNumberOfPayments,"",ROW()-ROW(tblLoan34[[#Headers],[PMT NO]])),"")</f>
        <v/>
      </c>
      <c r="B287" s="98" t="str">
        <f>IF(tblLoan34[[#This Row],[PMT NO]]&lt;&gt;"",EOMONTH(LoanStartDate,ROW(tblLoan34[[#This Row],[PMT NO]])-ROW(tblLoan34[[#Headers],[PMT NO]])-2)+DAY(LoanStartDate),"")</f>
        <v/>
      </c>
      <c r="C287" s="101" t="str">
        <f>IF(tblLoan34[[#This Row],[PMT NO]]&lt;&gt;"",IF(ROW()-ROW(tblLoan34[[#Headers],[BEGINNING BALANCE]])=1,LoanAmount,INDEX(tblLoan34[ENDING BALANCE],ROW()-ROW(tblLoan34[[#Headers],[BEGINNING BALANCE]])-1)),"")</f>
        <v/>
      </c>
      <c r="D287" s="101" t="str">
        <f>IF(tblLoan34[[#This Row],[PMT NO]]&lt;&gt;"",ScheduledPayment,"")</f>
        <v/>
      </c>
      <c r="E28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87" s="101" t="str">
        <f>IF(tblLoan34[[#This Row],[PMT NO]]&lt;&gt;"",IF(tblLoan34[[#This Row],[SCHEDULED PAYMENT]]+tblLoan34[[#This Row],[EXTRA PAYMENT]]&lt;=tblLoan34[[#This Row],[BEGINNING BALANCE]],tblLoan34[[#This Row],[SCHEDULED PAYMENT]]+tblLoan34[[#This Row],[EXTRA PAYMENT]],tblLoan34[[#This Row],[BEGINNING BALANCE]]),"")</f>
        <v/>
      </c>
      <c r="G287" s="101" t="str">
        <f>IF(tblLoan34[[#This Row],[PMT NO]]&lt;&gt;"",tblLoan34[[#This Row],[TOTAL PAYMENT]]-tblLoan34[[#This Row],[INTEREST]],"")</f>
        <v/>
      </c>
      <c r="H287" s="101" t="str">
        <f>IF(tblLoan34[[#This Row],[PMT NO]]&lt;&gt;"",tblLoan34[[#This Row],[BEGINNING BALANCE]]*(InterestRate/PaymentsPerYear),"")</f>
        <v/>
      </c>
      <c r="I287" s="101" t="str">
        <f>IF(tblLoan34[[#This Row],[PMT NO]]&lt;&gt;"",IF(tblLoan34[[#This Row],[SCHEDULED PAYMENT]]+tblLoan34[[#This Row],[EXTRA PAYMENT]]&lt;=tblLoan34[[#This Row],[BEGINNING BALANCE]],tblLoan34[[#This Row],[BEGINNING BALANCE]]-tblLoan34[[#This Row],[PRINCIPAL]],0),"")</f>
        <v/>
      </c>
      <c r="J287" s="101" t="str">
        <f>IF(tblLoan34[[#This Row],[PMT NO]]&lt;&gt;"",SUM(INDEX(tblLoan34[INTEREST],1,1):tblLoan34[[#This Row],[INTEREST]]),"")</f>
        <v/>
      </c>
    </row>
    <row r="288" spans="1:10" x14ac:dyDescent="0.2">
      <c r="A288" s="97" t="str">
        <f>IF(LoanIsGood,IF(ROW()-ROW(tblLoan34[[#Headers],[PMT NO]])&gt;ScheduledNumberOfPayments,"",ROW()-ROW(tblLoan34[[#Headers],[PMT NO]])),"")</f>
        <v/>
      </c>
      <c r="B288" s="98" t="str">
        <f>IF(tblLoan34[[#This Row],[PMT NO]]&lt;&gt;"",EOMONTH(LoanStartDate,ROW(tblLoan34[[#This Row],[PMT NO]])-ROW(tblLoan34[[#Headers],[PMT NO]])-2)+DAY(LoanStartDate),"")</f>
        <v/>
      </c>
      <c r="C288" s="101" t="str">
        <f>IF(tblLoan34[[#This Row],[PMT NO]]&lt;&gt;"",IF(ROW()-ROW(tblLoan34[[#Headers],[BEGINNING BALANCE]])=1,LoanAmount,INDEX(tblLoan34[ENDING BALANCE],ROW()-ROW(tblLoan34[[#Headers],[BEGINNING BALANCE]])-1)),"")</f>
        <v/>
      </c>
      <c r="D288" s="101" t="str">
        <f>IF(tblLoan34[[#This Row],[PMT NO]]&lt;&gt;"",ScheduledPayment,"")</f>
        <v/>
      </c>
      <c r="E28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88" s="101" t="str">
        <f>IF(tblLoan34[[#This Row],[PMT NO]]&lt;&gt;"",IF(tblLoan34[[#This Row],[SCHEDULED PAYMENT]]+tblLoan34[[#This Row],[EXTRA PAYMENT]]&lt;=tblLoan34[[#This Row],[BEGINNING BALANCE]],tblLoan34[[#This Row],[SCHEDULED PAYMENT]]+tblLoan34[[#This Row],[EXTRA PAYMENT]],tblLoan34[[#This Row],[BEGINNING BALANCE]]),"")</f>
        <v/>
      </c>
      <c r="G288" s="101" t="str">
        <f>IF(tblLoan34[[#This Row],[PMT NO]]&lt;&gt;"",tblLoan34[[#This Row],[TOTAL PAYMENT]]-tblLoan34[[#This Row],[INTEREST]],"")</f>
        <v/>
      </c>
      <c r="H288" s="101" t="str">
        <f>IF(tblLoan34[[#This Row],[PMT NO]]&lt;&gt;"",tblLoan34[[#This Row],[BEGINNING BALANCE]]*(InterestRate/PaymentsPerYear),"")</f>
        <v/>
      </c>
      <c r="I288" s="101" t="str">
        <f>IF(tblLoan34[[#This Row],[PMT NO]]&lt;&gt;"",IF(tblLoan34[[#This Row],[SCHEDULED PAYMENT]]+tblLoan34[[#This Row],[EXTRA PAYMENT]]&lt;=tblLoan34[[#This Row],[BEGINNING BALANCE]],tblLoan34[[#This Row],[BEGINNING BALANCE]]-tblLoan34[[#This Row],[PRINCIPAL]],0),"")</f>
        <v/>
      </c>
      <c r="J288" s="101" t="str">
        <f>IF(tblLoan34[[#This Row],[PMT NO]]&lt;&gt;"",SUM(INDEX(tblLoan34[INTEREST],1,1):tblLoan34[[#This Row],[INTEREST]]),"")</f>
        <v/>
      </c>
    </row>
    <row r="289" spans="1:10" x14ac:dyDescent="0.2">
      <c r="A289" s="97" t="str">
        <f>IF(LoanIsGood,IF(ROW()-ROW(tblLoan34[[#Headers],[PMT NO]])&gt;ScheduledNumberOfPayments,"",ROW()-ROW(tblLoan34[[#Headers],[PMT NO]])),"")</f>
        <v/>
      </c>
      <c r="B289" s="98" t="str">
        <f>IF(tblLoan34[[#This Row],[PMT NO]]&lt;&gt;"",EOMONTH(LoanStartDate,ROW(tblLoan34[[#This Row],[PMT NO]])-ROW(tblLoan34[[#Headers],[PMT NO]])-2)+DAY(LoanStartDate),"")</f>
        <v/>
      </c>
      <c r="C289" s="101" t="str">
        <f>IF(tblLoan34[[#This Row],[PMT NO]]&lt;&gt;"",IF(ROW()-ROW(tblLoan34[[#Headers],[BEGINNING BALANCE]])=1,LoanAmount,INDEX(tblLoan34[ENDING BALANCE],ROW()-ROW(tblLoan34[[#Headers],[BEGINNING BALANCE]])-1)),"")</f>
        <v/>
      </c>
      <c r="D289" s="101" t="str">
        <f>IF(tblLoan34[[#This Row],[PMT NO]]&lt;&gt;"",ScheduledPayment,"")</f>
        <v/>
      </c>
      <c r="E28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89" s="101" t="str">
        <f>IF(tblLoan34[[#This Row],[PMT NO]]&lt;&gt;"",IF(tblLoan34[[#This Row],[SCHEDULED PAYMENT]]+tblLoan34[[#This Row],[EXTRA PAYMENT]]&lt;=tblLoan34[[#This Row],[BEGINNING BALANCE]],tblLoan34[[#This Row],[SCHEDULED PAYMENT]]+tblLoan34[[#This Row],[EXTRA PAYMENT]],tblLoan34[[#This Row],[BEGINNING BALANCE]]),"")</f>
        <v/>
      </c>
      <c r="G289" s="101" t="str">
        <f>IF(tblLoan34[[#This Row],[PMT NO]]&lt;&gt;"",tblLoan34[[#This Row],[TOTAL PAYMENT]]-tblLoan34[[#This Row],[INTEREST]],"")</f>
        <v/>
      </c>
      <c r="H289" s="101" t="str">
        <f>IF(tblLoan34[[#This Row],[PMT NO]]&lt;&gt;"",tblLoan34[[#This Row],[BEGINNING BALANCE]]*(InterestRate/PaymentsPerYear),"")</f>
        <v/>
      </c>
      <c r="I289" s="101" t="str">
        <f>IF(tblLoan34[[#This Row],[PMT NO]]&lt;&gt;"",IF(tblLoan34[[#This Row],[SCHEDULED PAYMENT]]+tblLoan34[[#This Row],[EXTRA PAYMENT]]&lt;=tblLoan34[[#This Row],[BEGINNING BALANCE]],tblLoan34[[#This Row],[BEGINNING BALANCE]]-tblLoan34[[#This Row],[PRINCIPAL]],0),"")</f>
        <v/>
      </c>
      <c r="J289" s="101" t="str">
        <f>IF(tblLoan34[[#This Row],[PMT NO]]&lt;&gt;"",SUM(INDEX(tblLoan34[INTEREST],1,1):tblLoan34[[#This Row],[INTEREST]]),"")</f>
        <v/>
      </c>
    </row>
    <row r="290" spans="1:10" x14ac:dyDescent="0.2">
      <c r="A290" s="97" t="str">
        <f>IF(LoanIsGood,IF(ROW()-ROW(tblLoan34[[#Headers],[PMT NO]])&gt;ScheduledNumberOfPayments,"",ROW()-ROW(tblLoan34[[#Headers],[PMT NO]])),"")</f>
        <v/>
      </c>
      <c r="B290" s="98" t="str">
        <f>IF(tblLoan34[[#This Row],[PMT NO]]&lt;&gt;"",EOMONTH(LoanStartDate,ROW(tblLoan34[[#This Row],[PMT NO]])-ROW(tblLoan34[[#Headers],[PMT NO]])-2)+DAY(LoanStartDate),"")</f>
        <v/>
      </c>
      <c r="C290" s="101" t="str">
        <f>IF(tblLoan34[[#This Row],[PMT NO]]&lt;&gt;"",IF(ROW()-ROW(tblLoan34[[#Headers],[BEGINNING BALANCE]])=1,LoanAmount,INDEX(tblLoan34[ENDING BALANCE],ROW()-ROW(tblLoan34[[#Headers],[BEGINNING BALANCE]])-1)),"")</f>
        <v/>
      </c>
      <c r="D290" s="101" t="str">
        <f>IF(tblLoan34[[#This Row],[PMT NO]]&lt;&gt;"",ScheduledPayment,"")</f>
        <v/>
      </c>
      <c r="E29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90" s="101" t="str">
        <f>IF(tblLoan34[[#This Row],[PMT NO]]&lt;&gt;"",IF(tblLoan34[[#This Row],[SCHEDULED PAYMENT]]+tblLoan34[[#This Row],[EXTRA PAYMENT]]&lt;=tblLoan34[[#This Row],[BEGINNING BALANCE]],tblLoan34[[#This Row],[SCHEDULED PAYMENT]]+tblLoan34[[#This Row],[EXTRA PAYMENT]],tblLoan34[[#This Row],[BEGINNING BALANCE]]),"")</f>
        <v/>
      </c>
      <c r="G290" s="101" t="str">
        <f>IF(tblLoan34[[#This Row],[PMT NO]]&lt;&gt;"",tblLoan34[[#This Row],[TOTAL PAYMENT]]-tblLoan34[[#This Row],[INTEREST]],"")</f>
        <v/>
      </c>
      <c r="H290" s="101" t="str">
        <f>IF(tblLoan34[[#This Row],[PMT NO]]&lt;&gt;"",tblLoan34[[#This Row],[BEGINNING BALANCE]]*(InterestRate/PaymentsPerYear),"")</f>
        <v/>
      </c>
      <c r="I290" s="101" t="str">
        <f>IF(tblLoan34[[#This Row],[PMT NO]]&lt;&gt;"",IF(tblLoan34[[#This Row],[SCHEDULED PAYMENT]]+tblLoan34[[#This Row],[EXTRA PAYMENT]]&lt;=tblLoan34[[#This Row],[BEGINNING BALANCE]],tblLoan34[[#This Row],[BEGINNING BALANCE]]-tblLoan34[[#This Row],[PRINCIPAL]],0),"")</f>
        <v/>
      </c>
      <c r="J290" s="101" t="str">
        <f>IF(tblLoan34[[#This Row],[PMT NO]]&lt;&gt;"",SUM(INDEX(tblLoan34[INTEREST],1,1):tblLoan34[[#This Row],[INTEREST]]),"")</f>
        <v/>
      </c>
    </row>
    <row r="291" spans="1:10" x14ac:dyDescent="0.2">
      <c r="A291" s="97" t="str">
        <f>IF(LoanIsGood,IF(ROW()-ROW(tblLoan34[[#Headers],[PMT NO]])&gt;ScheduledNumberOfPayments,"",ROW()-ROW(tblLoan34[[#Headers],[PMT NO]])),"")</f>
        <v/>
      </c>
      <c r="B291" s="98" t="str">
        <f>IF(tblLoan34[[#This Row],[PMT NO]]&lt;&gt;"",EOMONTH(LoanStartDate,ROW(tblLoan34[[#This Row],[PMT NO]])-ROW(tblLoan34[[#Headers],[PMT NO]])-2)+DAY(LoanStartDate),"")</f>
        <v/>
      </c>
      <c r="C291" s="101" t="str">
        <f>IF(tblLoan34[[#This Row],[PMT NO]]&lt;&gt;"",IF(ROW()-ROW(tblLoan34[[#Headers],[BEGINNING BALANCE]])=1,LoanAmount,INDEX(tblLoan34[ENDING BALANCE],ROW()-ROW(tblLoan34[[#Headers],[BEGINNING BALANCE]])-1)),"")</f>
        <v/>
      </c>
      <c r="D291" s="101" t="str">
        <f>IF(tblLoan34[[#This Row],[PMT NO]]&lt;&gt;"",ScheduledPayment,"")</f>
        <v/>
      </c>
      <c r="E29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91" s="101" t="str">
        <f>IF(tblLoan34[[#This Row],[PMT NO]]&lt;&gt;"",IF(tblLoan34[[#This Row],[SCHEDULED PAYMENT]]+tblLoan34[[#This Row],[EXTRA PAYMENT]]&lt;=tblLoan34[[#This Row],[BEGINNING BALANCE]],tblLoan34[[#This Row],[SCHEDULED PAYMENT]]+tblLoan34[[#This Row],[EXTRA PAYMENT]],tblLoan34[[#This Row],[BEGINNING BALANCE]]),"")</f>
        <v/>
      </c>
      <c r="G291" s="101" t="str">
        <f>IF(tblLoan34[[#This Row],[PMT NO]]&lt;&gt;"",tblLoan34[[#This Row],[TOTAL PAYMENT]]-tblLoan34[[#This Row],[INTEREST]],"")</f>
        <v/>
      </c>
      <c r="H291" s="101" t="str">
        <f>IF(tblLoan34[[#This Row],[PMT NO]]&lt;&gt;"",tblLoan34[[#This Row],[BEGINNING BALANCE]]*(InterestRate/PaymentsPerYear),"")</f>
        <v/>
      </c>
      <c r="I291" s="101" t="str">
        <f>IF(tblLoan34[[#This Row],[PMT NO]]&lt;&gt;"",IF(tblLoan34[[#This Row],[SCHEDULED PAYMENT]]+tblLoan34[[#This Row],[EXTRA PAYMENT]]&lt;=tblLoan34[[#This Row],[BEGINNING BALANCE]],tblLoan34[[#This Row],[BEGINNING BALANCE]]-tblLoan34[[#This Row],[PRINCIPAL]],0),"")</f>
        <v/>
      </c>
      <c r="J291" s="101" t="str">
        <f>IF(tblLoan34[[#This Row],[PMT NO]]&lt;&gt;"",SUM(INDEX(tblLoan34[INTEREST],1,1):tblLoan34[[#This Row],[INTEREST]]),"")</f>
        <v/>
      </c>
    </row>
    <row r="292" spans="1:10" x14ac:dyDescent="0.2">
      <c r="A292" s="97" t="str">
        <f>IF(LoanIsGood,IF(ROW()-ROW(tblLoan34[[#Headers],[PMT NO]])&gt;ScheduledNumberOfPayments,"",ROW()-ROW(tblLoan34[[#Headers],[PMT NO]])),"")</f>
        <v/>
      </c>
      <c r="B292" s="98" t="str">
        <f>IF(tblLoan34[[#This Row],[PMT NO]]&lt;&gt;"",EOMONTH(LoanStartDate,ROW(tblLoan34[[#This Row],[PMT NO]])-ROW(tblLoan34[[#Headers],[PMT NO]])-2)+DAY(LoanStartDate),"")</f>
        <v/>
      </c>
      <c r="C292" s="101" t="str">
        <f>IF(tblLoan34[[#This Row],[PMT NO]]&lt;&gt;"",IF(ROW()-ROW(tblLoan34[[#Headers],[BEGINNING BALANCE]])=1,LoanAmount,INDEX(tblLoan34[ENDING BALANCE],ROW()-ROW(tblLoan34[[#Headers],[BEGINNING BALANCE]])-1)),"")</f>
        <v/>
      </c>
      <c r="D292" s="101" t="str">
        <f>IF(tblLoan34[[#This Row],[PMT NO]]&lt;&gt;"",ScheduledPayment,"")</f>
        <v/>
      </c>
      <c r="E29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92" s="101" t="str">
        <f>IF(tblLoan34[[#This Row],[PMT NO]]&lt;&gt;"",IF(tblLoan34[[#This Row],[SCHEDULED PAYMENT]]+tblLoan34[[#This Row],[EXTRA PAYMENT]]&lt;=tblLoan34[[#This Row],[BEGINNING BALANCE]],tblLoan34[[#This Row],[SCHEDULED PAYMENT]]+tblLoan34[[#This Row],[EXTRA PAYMENT]],tblLoan34[[#This Row],[BEGINNING BALANCE]]),"")</f>
        <v/>
      </c>
      <c r="G292" s="101" t="str">
        <f>IF(tblLoan34[[#This Row],[PMT NO]]&lt;&gt;"",tblLoan34[[#This Row],[TOTAL PAYMENT]]-tblLoan34[[#This Row],[INTEREST]],"")</f>
        <v/>
      </c>
      <c r="H292" s="101" t="str">
        <f>IF(tblLoan34[[#This Row],[PMT NO]]&lt;&gt;"",tblLoan34[[#This Row],[BEGINNING BALANCE]]*(InterestRate/PaymentsPerYear),"")</f>
        <v/>
      </c>
      <c r="I292" s="101" t="str">
        <f>IF(tblLoan34[[#This Row],[PMT NO]]&lt;&gt;"",IF(tblLoan34[[#This Row],[SCHEDULED PAYMENT]]+tblLoan34[[#This Row],[EXTRA PAYMENT]]&lt;=tblLoan34[[#This Row],[BEGINNING BALANCE]],tblLoan34[[#This Row],[BEGINNING BALANCE]]-tblLoan34[[#This Row],[PRINCIPAL]],0),"")</f>
        <v/>
      </c>
      <c r="J292" s="101" t="str">
        <f>IF(tblLoan34[[#This Row],[PMT NO]]&lt;&gt;"",SUM(INDEX(tblLoan34[INTEREST],1,1):tblLoan34[[#This Row],[INTEREST]]),"")</f>
        <v/>
      </c>
    </row>
    <row r="293" spans="1:10" x14ac:dyDescent="0.2">
      <c r="A293" s="97" t="str">
        <f>IF(LoanIsGood,IF(ROW()-ROW(tblLoan34[[#Headers],[PMT NO]])&gt;ScheduledNumberOfPayments,"",ROW()-ROW(tblLoan34[[#Headers],[PMT NO]])),"")</f>
        <v/>
      </c>
      <c r="B293" s="98" t="str">
        <f>IF(tblLoan34[[#This Row],[PMT NO]]&lt;&gt;"",EOMONTH(LoanStartDate,ROW(tblLoan34[[#This Row],[PMT NO]])-ROW(tblLoan34[[#Headers],[PMT NO]])-2)+DAY(LoanStartDate),"")</f>
        <v/>
      </c>
      <c r="C293" s="101" t="str">
        <f>IF(tblLoan34[[#This Row],[PMT NO]]&lt;&gt;"",IF(ROW()-ROW(tblLoan34[[#Headers],[BEGINNING BALANCE]])=1,LoanAmount,INDEX(tblLoan34[ENDING BALANCE],ROW()-ROW(tblLoan34[[#Headers],[BEGINNING BALANCE]])-1)),"")</f>
        <v/>
      </c>
      <c r="D293" s="101" t="str">
        <f>IF(tblLoan34[[#This Row],[PMT NO]]&lt;&gt;"",ScheduledPayment,"")</f>
        <v/>
      </c>
      <c r="E29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93" s="101" t="str">
        <f>IF(tblLoan34[[#This Row],[PMT NO]]&lt;&gt;"",IF(tblLoan34[[#This Row],[SCHEDULED PAYMENT]]+tblLoan34[[#This Row],[EXTRA PAYMENT]]&lt;=tblLoan34[[#This Row],[BEGINNING BALANCE]],tblLoan34[[#This Row],[SCHEDULED PAYMENT]]+tblLoan34[[#This Row],[EXTRA PAYMENT]],tblLoan34[[#This Row],[BEGINNING BALANCE]]),"")</f>
        <v/>
      </c>
      <c r="G293" s="101" t="str">
        <f>IF(tblLoan34[[#This Row],[PMT NO]]&lt;&gt;"",tblLoan34[[#This Row],[TOTAL PAYMENT]]-tblLoan34[[#This Row],[INTEREST]],"")</f>
        <v/>
      </c>
      <c r="H293" s="101" t="str">
        <f>IF(tblLoan34[[#This Row],[PMT NO]]&lt;&gt;"",tblLoan34[[#This Row],[BEGINNING BALANCE]]*(InterestRate/PaymentsPerYear),"")</f>
        <v/>
      </c>
      <c r="I293" s="101" t="str">
        <f>IF(tblLoan34[[#This Row],[PMT NO]]&lt;&gt;"",IF(tblLoan34[[#This Row],[SCHEDULED PAYMENT]]+tblLoan34[[#This Row],[EXTRA PAYMENT]]&lt;=tblLoan34[[#This Row],[BEGINNING BALANCE]],tblLoan34[[#This Row],[BEGINNING BALANCE]]-tblLoan34[[#This Row],[PRINCIPAL]],0),"")</f>
        <v/>
      </c>
      <c r="J293" s="101" t="str">
        <f>IF(tblLoan34[[#This Row],[PMT NO]]&lt;&gt;"",SUM(INDEX(tblLoan34[INTEREST],1,1):tblLoan34[[#This Row],[INTEREST]]),"")</f>
        <v/>
      </c>
    </row>
    <row r="294" spans="1:10" x14ac:dyDescent="0.2">
      <c r="A294" s="97" t="str">
        <f>IF(LoanIsGood,IF(ROW()-ROW(tblLoan34[[#Headers],[PMT NO]])&gt;ScheduledNumberOfPayments,"",ROW()-ROW(tblLoan34[[#Headers],[PMT NO]])),"")</f>
        <v/>
      </c>
      <c r="B294" s="98" t="str">
        <f>IF(tblLoan34[[#This Row],[PMT NO]]&lt;&gt;"",EOMONTH(LoanStartDate,ROW(tblLoan34[[#This Row],[PMT NO]])-ROW(tblLoan34[[#Headers],[PMT NO]])-2)+DAY(LoanStartDate),"")</f>
        <v/>
      </c>
      <c r="C294" s="101" t="str">
        <f>IF(tblLoan34[[#This Row],[PMT NO]]&lt;&gt;"",IF(ROW()-ROW(tblLoan34[[#Headers],[BEGINNING BALANCE]])=1,LoanAmount,INDEX(tblLoan34[ENDING BALANCE],ROW()-ROW(tblLoan34[[#Headers],[BEGINNING BALANCE]])-1)),"")</f>
        <v/>
      </c>
      <c r="D294" s="101" t="str">
        <f>IF(tblLoan34[[#This Row],[PMT NO]]&lt;&gt;"",ScheduledPayment,"")</f>
        <v/>
      </c>
      <c r="E29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94" s="101" t="str">
        <f>IF(tblLoan34[[#This Row],[PMT NO]]&lt;&gt;"",IF(tblLoan34[[#This Row],[SCHEDULED PAYMENT]]+tblLoan34[[#This Row],[EXTRA PAYMENT]]&lt;=tblLoan34[[#This Row],[BEGINNING BALANCE]],tblLoan34[[#This Row],[SCHEDULED PAYMENT]]+tblLoan34[[#This Row],[EXTRA PAYMENT]],tblLoan34[[#This Row],[BEGINNING BALANCE]]),"")</f>
        <v/>
      </c>
      <c r="G294" s="101" t="str">
        <f>IF(tblLoan34[[#This Row],[PMT NO]]&lt;&gt;"",tblLoan34[[#This Row],[TOTAL PAYMENT]]-tblLoan34[[#This Row],[INTEREST]],"")</f>
        <v/>
      </c>
      <c r="H294" s="101" t="str">
        <f>IF(tblLoan34[[#This Row],[PMT NO]]&lt;&gt;"",tblLoan34[[#This Row],[BEGINNING BALANCE]]*(InterestRate/PaymentsPerYear),"")</f>
        <v/>
      </c>
      <c r="I294" s="101" t="str">
        <f>IF(tblLoan34[[#This Row],[PMT NO]]&lt;&gt;"",IF(tblLoan34[[#This Row],[SCHEDULED PAYMENT]]+tblLoan34[[#This Row],[EXTRA PAYMENT]]&lt;=tblLoan34[[#This Row],[BEGINNING BALANCE]],tblLoan34[[#This Row],[BEGINNING BALANCE]]-tblLoan34[[#This Row],[PRINCIPAL]],0),"")</f>
        <v/>
      </c>
      <c r="J294" s="101" t="str">
        <f>IF(tblLoan34[[#This Row],[PMT NO]]&lt;&gt;"",SUM(INDEX(tblLoan34[INTEREST],1,1):tblLoan34[[#This Row],[INTEREST]]),"")</f>
        <v/>
      </c>
    </row>
    <row r="295" spans="1:10" x14ac:dyDescent="0.2">
      <c r="A295" s="97" t="str">
        <f>IF(LoanIsGood,IF(ROW()-ROW(tblLoan34[[#Headers],[PMT NO]])&gt;ScheduledNumberOfPayments,"",ROW()-ROW(tblLoan34[[#Headers],[PMT NO]])),"")</f>
        <v/>
      </c>
      <c r="B295" s="98" t="str">
        <f>IF(tblLoan34[[#This Row],[PMT NO]]&lt;&gt;"",EOMONTH(LoanStartDate,ROW(tblLoan34[[#This Row],[PMT NO]])-ROW(tblLoan34[[#Headers],[PMT NO]])-2)+DAY(LoanStartDate),"")</f>
        <v/>
      </c>
      <c r="C295" s="101" t="str">
        <f>IF(tblLoan34[[#This Row],[PMT NO]]&lt;&gt;"",IF(ROW()-ROW(tblLoan34[[#Headers],[BEGINNING BALANCE]])=1,LoanAmount,INDEX(tblLoan34[ENDING BALANCE],ROW()-ROW(tblLoan34[[#Headers],[BEGINNING BALANCE]])-1)),"")</f>
        <v/>
      </c>
      <c r="D295" s="101" t="str">
        <f>IF(tblLoan34[[#This Row],[PMT NO]]&lt;&gt;"",ScheduledPayment,"")</f>
        <v/>
      </c>
      <c r="E29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95" s="101" t="str">
        <f>IF(tblLoan34[[#This Row],[PMT NO]]&lt;&gt;"",IF(tblLoan34[[#This Row],[SCHEDULED PAYMENT]]+tblLoan34[[#This Row],[EXTRA PAYMENT]]&lt;=tblLoan34[[#This Row],[BEGINNING BALANCE]],tblLoan34[[#This Row],[SCHEDULED PAYMENT]]+tblLoan34[[#This Row],[EXTRA PAYMENT]],tblLoan34[[#This Row],[BEGINNING BALANCE]]),"")</f>
        <v/>
      </c>
      <c r="G295" s="101" t="str">
        <f>IF(tblLoan34[[#This Row],[PMT NO]]&lt;&gt;"",tblLoan34[[#This Row],[TOTAL PAYMENT]]-tblLoan34[[#This Row],[INTEREST]],"")</f>
        <v/>
      </c>
      <c r="H295" s="101" t="str">
        <f>IF(tblLoan34[[#This Row],[PMT NO]]&lt;&gt;"",tblLoan34[[#This Row],[BEGINNING BALANCE]]*(InterestRate/PaymentsPerYear),"")</f>
        <v/>
      </c>
      <c r="I295" s="101" t="str">
        <f>IF(tblLoan34[[#This Row],[PMT NO]]&lt;&gt;"",IF(tblLoan34[[#This Row],[SCHEDULED PAYMENT]]+tblLoan34[[#This Row],[EXTRA PAYMENT]]&lt;=tblLoan34[[#This Row],[BEGINNING BALANCE]],tblLoan34[[#This Row],[BEGINNING BALANCE]]-tblLoan34[[#This Row],[PRINCIPAL]],0),"")</f>
        <v/>
      </c>
      <c r="J295" s="101" t="str">
        <f>IF(tblLoan34[[#This Row],[PMT NO]]&lt;&gt;"",SUM(INDEX(tblLoan34[INTEREST],1,1):tblLoan34[[#This Row],[INTEREST]]),"")</f>
        <v/>
      </c>
    </row>
    <row r="296" spans="1:10" x14ac:dyDescent="0.2">
      <c r="A296" s="97" t="str">
        <f>IF(LoanIsGood,IF(ROW()-ROW(tblLoan34[[#Headers],[PMT NO]])&gt;ScheduledNumberOfPayments,"",ROW()-ROW(tblLoan34[[#Headers],[PMT NO]])),"")</f>
        <v/>
      </c>
      <c r="B296" s="98" t="str">
        <f>IF(tblLoan34[[#This Row],[PMT NO]]&lt;&gt;"",EOMONTH(LoanStartDate,ROW(tblLoan34[[#This Row],[PMT NO]])-ROW(tblLoan34[[#Headers],[PMT NO]])-2)+DAY(LoanStartDate),"")</f>
        <v/>
      </c>
      <c r="C296" s="101" t="str">
        <f>IF(tblLoan34[[#This Row],[PMT NO]]&lt;&gt;"",IF(ROW()-ROW(tblLoan34[[#Headers],[BEGINNING BALANCE]])=1,LoanAmount,INDEX(tblLoan34[ENDING BALANCE],ROW()-ROW(tblLoan34[[#Headers],[BEGINNING BALANCE]])-1)),"")</f>
        <v/>
      </c>
      <c r="D296" s="101" t="str">
        <f>IF(tblLoan34[[#This Row],[PMT NO]]&lt;&gt;"",ScheduledPayment,"")</f>
        <v/>
      </c>
      <c r="E29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96" s="101" t="str">
        <f>IF(tblLoan34[[#This Row],[PMT NO]]&lt;&gt;"",IF(tblLoan34[[#This Row],[SCHEDULED PAYMENT]]+tblLoan34[[#This Row],[EXTRA PAYMENT]]&lt;=tblLoan34[[#This Row],[BEGINNING BALANCE]],tblLoan34[[#This Row],[SCHEDULED PAYMENT]]+tblLoan34[[#This Row],[EXTRA PAYMENT]],tblLoan34[[#This Row],[BEGINNING BALANCE]]),"")</f>
        <v/>
      </c>
      <c r="G296" s="101" t="str">
        <f>IF(tblLoan34[[#This Row],[PMT NO]]&lt;&gt;"",tblLoan34[[#This Row],[TOTAL PAYMENT]]-tblLoan34[[#This Row],[INTEREST]],"")</f>
        <v/>
      </c>
      <c r="H296" s="101" t="str">
        <f>IF(tblLoan34[[#This Row],[PMT NO]]&lt;&gt;"",tblLoan34[[#This Row],[BEGINNING BALANCE]]*(InterestRate/PaymentsPerYear),"")</f>
        <v/>
      </c>
      <c r="I296" s="101" t="str">
        <f>IF(tblLoan34[[#This Row],[PMT NO]]&lt;&gt;"",IF(tblLoan34[[#This Row],[SCHEDULED PAYMENT]]+tblLoan34[[#This Row],[EXTRA PAYMENT]]&lt;=tblLoan34[[#This Row],[BEGINNING BALANCE]],tblLoan34[[#This Row],[BEGINNING BALANCE]]-tblLoan34[[#This Row],[PRINCIPAL]],0),"")</f>
        <v/>
      </c>
      <c r="J296" s="101" t="str">
        <f>IF(tblLoan34[[#This Row],[PMT NO]]&lt;&gt;"",SUM(INDEX(tblLoan34[INTEREST],1,1):tblLoan34[[#This Row],[INTEREST]]),"")</f>
        <v/>
      </c>
    </row>
    <row r="297" spans="1:10" x14ac:dyDescent="0.2">
      <c r="A297" s="97" t="str">
        <f>IF(LoanIsGood,IF(ROW()-ROW(tblLoan34[[#Headers],[PMT NO]])&gt;ScheduledNumberOfPayments,"",ROW()-ROW(tblLoan34[[#Headers],[PMT NO]])),"")</f>
        <v/>
      </c>
      <c r="B297" s="98" t="str">
        <f>IF(tblLoan34[[#This Row],[PMT NO]]&lt;&gt;"",EOMONTH(LoanStartDate,ROW(tblLoan34[[#This Row],[PMT NO]])-ROW(tblLoan34[[#Headers],[PMT NO]])-2)+DAY(LoanStartDate),"")</f>
        <v/>
      </c>
      <c r="C297" s="101" t="str">
        <f>IF(tblLoan34[[#This Row],[PMT NO]]&lt;&gt;"",IF(ROW()-ROW(tblLoan34[[#Headers],[BEGINNING BALANCE]])=1,LoanAmount,INDEX(tblLoan34[ENDING BALANCE],ROW()-ROW(tblLoan34[[#Headers],[BEGINNING BALANCE]])-1)),"")</f>
        <v/>
      </c>
      <c r="D297" s="101" t="str">
        <f>IF(tblLoan34[[#This Row],[PMT NO]]&lt;&gt;"",ScheduledPayment,"")</f>
        <v/>
      </c>
      <c r="E29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97" s="101" t="str">
        <f>IF(tblLoan34[[#This Row],[PMT NO]]&lt;&gt;"",IF(tblLoan34[[#This Row],[SCHEDULED PAYMENT]]+tblLoan34[[#This Row],[EXTRA PAYMENT]]&lt;=tblLoan34[[#This Row],[BEGINNING BALANCE]],tblLoan34[[#This Row],[SCHEDULED PAYMENT]]+tblLoan34[[#This Row],[EXTRA PAYMENT]],tblLoan34[[#This Row],[BEGINNING BALANCE]]),"")</f>
        <v/>
      </c>
      <c r="G297" s="101" t="str">
        <f>IF(tblLoan34[[#This Row],[PMT NO]]&lt;&gt;"",tblLoan34[[#This Row],[TOTAL PAYMENT]]-tblLoan34[[#This Row],[INTEREST]],"")</f>
        <v/>
      </c>
      <c r="H297" s="101" t="str">
        <f>IF(tblLoan34[[#This Row],[PMT NO]]&lt;&gt;"",tblLoan34[[#This Row],[BEGINNING BALANCE]]*(InterestRate/PaymentsPerYear),"")</f>
        <v/>
      </c>
      <c r="I297" s="101" t="str">
        <f>IF(tblLoan34[[#This Row],[PMT NO]]&lt;&gt;"",IF(tblLoan34[[#This Row],[SCHEDULED PAYMENT]]+tblLoan34[[#This Row],[EXTRA PAYMENT]]&lt;=tblLoan34[[#This Row],[BEGINNING BALANCE]],tblLoan34[[#This Row],[BEGINNING BALANCE]]-tblLoan34[[#This Row],[PRINCIPAL]],0),"")</f>
        <v/>
      </c>
      <c r="J297" s="101" t="str">
        <f>IF(tblLoan34[[#This Row],[PMT NO]]&lt;&gt;"",SUM(INDEX(tblLoan34[INTEREST],1,1):tblLoan34[[#This Row],[INTEREST]]),"")</f>
        <v/>
      </c>
    </row>
    <row r="298" spans="1:10" x14ac:dyDescent="0.2">
      <c r="A298" s="97" t="str">
        <f>IF(LoanIsGood,IF(ROW()-ROW(tblLoan34[[#Headers],[PMT NO]])&gt;ScheduledNumberOfPayments,"",ROW()-ROW(tblLoan34[[#Headers],[PMT NO]])),"")</f>
        <v/>
      </c>
      <c r="B298" s="98" t="str">
        <f>IF(tblLoan34[[#This Row],[PMT NO]]&lt;&gt;"",EOMONTH(LoanStartDate,ROW(tblLoan34[[#This Row],[PMT NO]])-ROW(tblLoan34[[#Headers],[PMT NO]])-2)+DAY(LoanStartDate),"")</f>
        <v/>
      </c>
      <c r="C298" s="101" t="str">
        <f>IF(tblLoan34[[#This Row],[PMT NO]]&lt;&gt;"",IF(ROW()-ROW(tblLoan34[[#Headers],[BEGINNING BALANCE]])=1,LoanAmount,INDEX(tblLoan34[ENDING BALANCE],ROW()-ROW(tblLoan34[[#Headers],[BEGINNING BALANCE]])-1)),"")</f>
        <v/>
      </c>
      <c r="D298" s="101" t="str">
        <f>IF(tblLoan34[[#This Row],[PMT NO]]&lt;&gt;"",ScheduledPayment,"")</f>
        <v/>
      </c>
      <c r="E29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98" s="101" t="str">
        <f>IF(tblLoan34[[#This Row],[PMT NO]]&lt;&gt;"",IF(tblLoan34[[#This Row],[SCHEDULED PAYMENT]]+tblLoan34[[#This Row],[EXTRA PAYMENT]]&lt;=tblLoan34[[#This Row],[BEGINNING BALANCE]],tblLoan34[[#This Row],[SCHEDULED PAYMENT]]+tblLoan34[[#This Row],[EXTRA PAYMENT]],tblLoan34[[#This Row],[BEGINNING BALANCE]]),"")</f>
        <v/>
      </c>
      <c r="G298" s="101" t="str">
        <f>IF(tblLoan34[[#This Row],[PMT NO]]&lt;&gt;"",tblLoan34[[#This Row],[TOTAL PAYMENT]]-tblLoan34[[#This Row],[INTEREST]],"")</f>
        <v/>
      </c>
      <c r="H298" s="101" t="str">
        <f>IF(tblLoan34[[#This Row],[PMT NO]]&lt;&gt;"",tblLoan34[[#This Row],[BEGINNING BALANCE]]*(InterestRate/PaymentsPerYear),"")</f>
        <v/>
      </c>
      <c r="I298" s="101" t="str">
        <f>IF(tblLoan34[[#This Row],[PMT NO]]&lt;&gt;"",IF(tblLoan34[[#This Row],[SCHEDULED PAYMENT]]+tblLoan34[[#This Row],[EXTRA PAYMENT]]&lt;=tblLoan34[[#This Row],[BEGINNING BALANCE]],tblLoan34[[#This Row],[BEGINNING BALANCE]]-tblLoan34[[#This Row],[PRINCIPAL]],0),"")</f>
        <v/>
      </c>
      <c r="J298" s="101" t="str">
        <f>IF(tblLoan34[[#This Row],[PMT NO]]&lt;&gt;"",SUM(INDEX(tblLoan34[INTEREST],1,1):tblLoan34[[#This Row],[INTEREST]]),"")</f>
        <v/>
      </c>
    </row>
    <row r="299" spans="1:10" x14ac:dyDescent="0.2">
      <c r="A299" s="97" t="str">
        <f>IF(LoanIsGood,IF(ROW()-ROW(tblLoan34[[#Headers],[PMT NO]])&gt;ScheduledNumberOfPayments,"",ROW()-ROW(tblLoan34[[#Headers],[PMT NO]])),"")</f>
        <v/>
      </c>
      <c r="B299" s="98" t="str">
        <f>IF(tblLoan34[[#This Row],[PMT NO]]&lt;&gt;"",EOMONTH(LoanStartDate,ROW(tblLoan34[[#This Row],[PMT NO]])-ROW(tblLoan34[[#Headers],[PMT NO]])-2)+DAY(LoanStartDate),"")</f>
        <v/>
      </c>
      <c r="C299" s="101" t="str">
        <f>IF(tblLoan34[[#This Row],[PMT NO]]&lt;&gt;"",IF(ROW()-ROW(tblLoan34[[#Headers],[BEGINNING BALANCE]])=1,LoanAmount,INDEX(tblLoan34[ENDING BALANCE],ROW()-ROW(tblLoan34[[#Headers],[BEGINNING BALANCE]])-1)),"")</f>
        <v/>
      </c>
      <c r="D299" s="101" t="str">
        <f>IF(tblLoan34[[#This Row],[PMT NO]]&lt;&gt;"",ScheduledPayment,"")</f>
        <v/>
      </c>
      <c r="E29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299" s="101" t="str">
        <f>IF(tblLoan34[[#This Row],[PMT NO]]&lt;&gt;"",IF(tblLoan34[[#This Row],[SCHEDULED PAYMENT]]+tblLoan34[[#This Row],[EXTRA PAYMENT]]&lt;=tblLoan34[[#This Row],[BEGINNING BALANCE]],tblLoan34[[#This Row],[SCHEDULED PAYMENT]]+tblLoan34[[#This Row],[EXTRA PAYMENT]],tblLoan34[[#This Row],[BEGINNING BALANCE]]),"")</f>
        <v/>
      </c>
      <c r="G299" s="101" t="str">
        <f>IF(tblLoan34[[#This Row],[PMT NO]]&lt;&gt;"",tblLoan34[[#This Row],[TOTAL PAYMENT]]-tblLoan34[[#This Row],[INTEREST]],"")</f>
        <v/>
      </c>
      <c r="H299" s="101" t="str">
        <f>IF(tblLoan34[[#This Row],[PMT NO]]&lt;&gt;"",tblLoan34[[#This Row],[BEGINNING BALANCE]]*(InterestRate/PaymentsPerYear),"")</f>
        <v/>
      </c>
      <c r="I299" s="101" t="str">
        <f>IF(tblLoan34[[#This Row],[PMT NO]]&lt;&gt;"",IF(tblLoan34[[#This Row],[SCHEDULED PAYMENT]]+tblLoan34[[#This Row],[EXTRA PAYMENT]]&lt;=tblLoan34[[#This Row],[BEGINNING BALANCE]],tblLoan34[[#This Row],[BEGINNING BALANCE]]-tblLoan34[[#This Row],[PRINCIPAL]],0),"")</f>
        <v/>
      </c>
      <c r="J299" s="101" t="str">
        <f>IF(tblLoan34[[#This Row],[PMT NO]]&lt;&gt;"",SUM(INDEX(tblLoan34[INTEREST],1,1):tblLoan34[[#This Row],[INTEREST]]),"")</f>
        <v/>
      </c>
    </row>
    <row r="300" spans="1:10" x14ac:dyDescent="0.2">
      <c r="A300" s="97" t="str">
        <f>IF(LoanIsGood,IF(ROW()-ROW(tblLoan34[[#Headers],[PMT NO]])&gt;ScheduledNumberOfPayments,"",ROW()-ROW(tblLoan34[[#Headers],[PMT NO]])),"")</f>
        <v/>
      </c>
      <c r="B300" s="98" t="str">
        <f>IF(tblLoan34[[#This Row],[PMT NO]]&lt;&gt;"",EOMONTH(LoanStartDate,ROW(tblLoan34[[#This Row],[PMT NO]])-ROW(tblLoan34[[#Headers],[PMT NO]])-2)+DAY(LoanStartDate),"")</f>
        <v/>
      </c>
      <c r="C300" s="101" t="str">
        <f>IF(tblLoan34[[#This Row],[PMT NO]]&lt;&gt;"",IF(ROW()-ROW(tblLoan34[[#Headers],[BEGINNING BALANCE]])=1,LoanAmount,INDEX(tblLoan34[ENDING BALANCE],ROW()-ROW(tblLoan34[[#Headers],[BEGINNING BALANCE]])-1)),"")</f>
        <v/>
      </c>
      <c r="D300" s="101" t="str">
        <f>IF(tblLoan34[[#This Row],[PMT NO]]&lt;&gt;"",ScheduledPayment,"")</f>
        <v/>
      </c>
      <c r="E30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00" s="101" t="str">
        <f>IF(tblLoan34[[#This Row],[PMT NO]]&lt;&gt;"",IF(tblLoan34[[#This Row],[SCHEDULED PAYMENT]]+tblLoan34[[#This Row],[EXTRA PAYMENT]]&lt;=tblLoan34[[#This Row],[BEGINNING BALANCE]],tblLoan34[[#This Row],[SCHEDULED PAYMENT]]+tblLoan34[[#This Row],[EXTRA PAYMENT]],tblLoan34[[#This Row],[BEGINNING BALANCE]]),"")</f>
        <v/>
      </c>
      <c r="G300" s="101" t="str">
        <f>IF(tblLoan34[[#This Row],[PMT NO]]&lt;&gt;"",tblLoan34[[#This Row],[TOTAL PAYMENT]]-tblLoan34[[#This Row],[INTEREST]],"")</f>
        <v/>
      </c>
      <c r="H300" s="101" t="str">
        <f>IF(tblLoan34[[#This Row],[PMT NO]]&lt;&gt;"",tblLoan34[[#This Row],[BEGINNING BALANCE]]*(InterestRate/PaymentsPerYear),"")</f>
        <v/>
      </c>
      <c r="I300" s="101" t="str">
        <f>IF(tblLoan34[[#This Row],[PMT NO]]&lt;&gt;"",IF(tblLoan34[[#This Row],[SCHEDULED PAYMENT]]+tblLoan34[[#This Row],[EXTRA PAYMENT]]&lt;=tblLoan34[[#This Row],[BEGINNING BALANCE]],tblLoan34[[#This Row],[BEGINNING BALANCE]]-tblLoan34[[#This Row],[PRINCIPAL]],0),"")</f>
        <v/>
      </c>
      <c r="J300" s="101" t="str">
        <f>IF(tblLoan34[[#This Row],[PMT NO]]&lt;&gt;"",SUM(INDEX(tblLoan34[INTEREST],1,1):tblLoan34[[#This Row],[INTEREST]]),"")</f>
        <v/>
      </c>
    </row>
    <row r="301" spans="1:10" x14ac:dyDescent="0.2">
      <c r="A301" s="97" t="str">
        <f>IF(LoanIsGood,IF(ROW()-ROW(tblLoan34[[#Headers],[PMT NO]])&gt;ScheduledNumberOfPayments,"",ROW()-ROW(tblLoan34[[#Headers],[PMT NO]])),"")</f>
        <v/>
      </c>
      <c r="B301" s="98" t="str">
        <f>IF(tblLoan34[[#This Row],[PMT NO]]&lt;&gt;"",EOMONTH(LoanStartDate,ROW(tblLoan34[[#This Row],[PMT NO]])-ROW(tblLoan34[[#Headers],[PMT NO]])-2)+DAY(LoanStartDate),"")</f>
        <v/>
      </c>
      <c r="C301" s="101" t="str">
        <f>IF(tblLoan34[[#This Row],[PMT NO]]&lt;&gt;"",IF(ROW()-ROW(tblLoan34[[#Headers],[BEGINNING BALANCE]])=1,LoanAmount,INDEX(tblLoan34[ENDING BALANCE],ROW()-ROW(tblLoan34[[#Headers],[BEGINNING BALANCE]])-1)),"")</f>
        <v/>
      </c>
      <c r="D301" s="101" t="str">
        <f>IF(tblLoan34[[#This Row],[PMT NO]]&lt;&gt;"",ScheduledPayment,"")</f>
        <v/>
      </c>
      <c r="E30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01" s="101" t="str">
        <f>IF(tblLoan34[[#This Row],[PMT NO]]&lt;&gt;"",IF(tblLoan34[[#This Row],[SCHEDULED PAYMENT]]+tblLoan34[[#This Row],[EXTRA PAYMENT]]&lt;=tblLoan34[[#This Row],[BEGINNING BALANCE]],tblLoan34[[#This Row],[SCHEDULED PAYMENT]]+tblLoan34[[#This Row],[EXTRA PAYMENT]],tblLoan34[[#This Row],[BEGINNING BALANCE]]),"")</f>
        <v/>
      </c>
      <c r="G301" s="101" t="str">
        <f>IF(tblLoan34[[#This Row],[PMT NO]]&lt;&gt;"",tblLoan34[[#This Row],[TOTAL PAYMENT]]-tblLoan34[[#This Row],[INTEREST]],"")</f>
        <v/>
      </c>
      <c r="H301" s="101" t="str">
        <f>IF(tblLoan34[[#This Row],[PMT NO]]&lt;&gt;"",tblLoan34[[#This Row],[BEGINNING BALANCE]]*(InterestRate/PaymentsPerYear),"")</f>
        <v/>
      </c>
      <c r="I301" s="101" t="str">
        <f>IF(tblLoan34[[#This Row],[PMT NO]]&lt;&gt;"",IF(tblLoan34[[#This Row],[SCHEDULED PAYMENT]]+tblLoan34[[#This Row],[EXTRA PAYMENT]]&lt;=tblLoan34[[#This Row],[BEGINNING BALANCE]],tblLoan34[[#This Row],[BEGINNING BALANCE]]-tblLoan34[[#This Row],[PRINCIPAL]],0),"")</f>
        <v/>
      </c>
      <c r="J301" s="101" t="str">
        <f>IF(tblLoan34[[#This Row],[PMT NO]]&lt;&gt;"",SUM(INDEX(tblLoan34[INTEREST],1,1):tblLoan34[[#This Row],[INTEREST]]),"")</f>
        <v/>
      </c>
    </row>
    <row r="302" spans="1:10" x14ac:dyDescent="0.2">
      <c r="A302" s="97" t="str">
        <f>IF(LoanIsGood,IF(ROW()-ROW(tblLoan34[[#Headers],[PMT NO]])&gt;ScheduledNumberOfPayments,"",ROW()-ROW(tblLoan34[[#Headers],[PMT NO]])),"")</f>
        <v/>
      </c>
      <c r="B302" s="98" t="str">
        <f>IF(tblLoan34[[#This Row],[PMT NO]]&lt;&gt;"",EOMONTH(LoanStartDate,ROW(tblLoan34[[#This Row],[PMT NO]])-ROW(tblLoan34[[#Headers],[PMT NO]])-2)+DAY(LoanStartDate),"")</f>
        <v/>
      </c>
      <c r="C302" s="101" t="str">
        <f>IF(tblLoan34[[#This Row],[PMT NO]]&lt;&gt;"",IF(ROW()-ROW(tblLoan34[[#Headers],[BEGINNING BALANCE]])=1,LoanAmount,INDEX(tblLoan34[ENDING BALANCE],ROW()-ROW(tblLoan34[[#Headers],[BEGINNING BALANCE]])-1)),"")</f>
        <v/>
      </c>
      <c r="D302" s="101" t="str">
        <f>IF(tblLoan34[[#This Row],[PMT NO]]&lt;&gt;"",ScheduledPayment,"")</f>
        <v/>
      </c>
      <c r="E30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02" s="101" t="str">
        <f>IF(tblLoan34[[#This Row],[PMT NO]]&lt;&gt;"",IF(tblLoan34[[#This Row],[SCHEDULED PAYMENT]]+tblLoan34[[#This Row],[EXTRA PAYMENT]]&lt;=tblLoan34[[#This Row],[BEGINNING BALANCE]],tblLoan34[[#This Row],[SCHEDULED PAYMENT]]+tblLoan34[[#This Row],[EXTRA PAYMENT]],tblLoan34[[#This Row],[BEGINNING BALANCE]]),"")</f>
        <v/>
      </c>
      <c r="G302" s="101" t="str">
        <f>IF(tblLoan34[[#This Row],[PMT NO]]&lt;&gt;"",tblLoan34[[#This Row],[TOTAL PAYMENT]]-tblLoan34[[#This Row],[INTEREST]],"")</f>
        <v/>
      </c>
      <c r="H302" s="101" t="str">
        <f>IF(tblLoan34[[#This Row],[PMT NO]]&lt;&gt;"",tblLoan34[[#This Row],[BEGINNING BALANCE]]*(InterestRate/PaymentsPerYear),"")</f>
        <v/>
      </c>
      <c r="I302" s="101" t="str">
        <f>IF(tblLoan34[[#This Row],[PMT NO]]&lt;&gt;"",IF(tblLoan34[[#This Row],[SCHEDULED PAYMENT]]+tblLoan34[[#This Row],[EXTRA PAYMENT]]&lt;=tblLoan34[[#This Row],[BEGINNING BALANCE]],tblLoan34[[#This Row],[BEGINNING BALANCE]]-tblLoan34[[#This Row],[PRINCIPAL]],0),"")</f>
        <v/>
      </c>
      <c r="J302" s="101" t="str">
        <f>IF(tblLoan34[[#This Row],[PMT NO]]&lt;&gt;"",SUM(INDEX(tblLoan34[INTEREST],1,1):tblLoan34[[#This Row],[INTEREST]]),"")</f>
        <v/>
      </c>
    </row>
    <row r="303" spans="1:10" x14ac:dyDescent="0.2">
      <c r="A303" s="97" t="str">
        <f>IF(LoanIsGood,IF(ROW()-ROW(tblLoan34[[#Headers],[PMT NO]])&gt;ScheduledNumberOfPayments,"",ROW()-ROW(tblLoan34[[#Headers],[PMT NO]])),"")</f>
        <v/>
      </c>
      <c r="B303" s="98" t="str">
        <f>IF(tblLoan34[[#This Row],[PMT NO]]&lt;&gt;"",EOMONTH(LoanStartDate,ROW(tblLoan34[[#This Row],[PMT NO]])-ROW(tblLoan34[[#Headers],[PMT NO]])-2)+DAY(LoanStartDate),"")</f>
        <v/>
      </c>
      <c r="C303" s="101" t="str">
        <f>IF(tblLoan34[[#This Row],[PMT NO]]&lt;&gt;"",IF(ROW()-ROW(tblLoan34[[#Headers],[BEGINNING BALANCE]])=1,LoanAmount,INDEX(tblLoan34[ENDING BALANCE],ROW()-ROW(tblLoan34[[#Headers],[BEGINNING BALANCE]])-1)),"")</f>
        <v/>
      </c>
      <c r="D303" s="101" t="str">
        <f>IF(tblLoan34[[#This Row],[PMT NO]]&lt;&gt;"",ScheduledPayment,"")</f>
        <v/>
      </c>
      <c r="E30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03" s="101" t="str">
        <f>IF(tblLoan34[[#This Row],[PMT NO]]&lt;&gt;"",IF(tblLoan34[[#This Row],[SCHEDULED PAYMENT]]+tblLoan34[[#This Row],[EXTRA PAYMENT]]&lt;=tblLoan34[[#This Row],[BEGINNING BALANCE]],tblLoan34[[#This Row],[SCHEDULED PAYMENT]]+tblLoan34[[#This Row],[EXTRA PAYMENT]],tblLoan34[[#This Row],[BEGINNING BALANCE]]),"")</f>
        <v/>
      </c>
      <c r="G303" s="101" t="str">
        <f>IF(tblLoan34[[#This Row],[PMT NO]]&lt;&gt;"",tblLoan34[[#This Row],[TOTAL PAYMENT]]-tblLoan34[[#This Row],[INTEREST]],"")</f>
        <v/>
      </c>
      <c r="H303" s="101" t="str">
        <f>IF(tblLoan34[[#This Row],[PMT NO]]&lt;&gt;"",tblLoan34[[#This Row],[BEGINNING BALANCE]]*(InterestRate/PaymentsPerYear),"")</f>
        <v/>
      </c>
      <c r="I303" s="101" t="str">
        <f>IF(tblLoan34[[#This Row],[PMT NO]]&lt;&gt;"",IF(tblLoan34[[#This Row],[SCHEDULED PAYMENT]]+tblLoan34[[#This Row],[EXTRA PAYMENT]]&lt;=tblLoan34[[#This Row],[BEGINNING BALANCE]],tblLoan34[[#This Row],[BEGINNING BALANCE]]-tblLoan34[[#This Row],[PRINCIPAL]],0),"")</f>
        <v/>
      </c>
      <c r="J303" s="101" t="str">
        <f>IF(tblLoan34[[#This Row],[PMT NO]]&lt;&gt;"",SUM(INDEX(tblLoan34[INTEREST],1,1):tblLoan34[[#This Row],[INTEREST]]),"")</f>
        <v/>
      </c>
    </row>
    <row r="304" spans="1:10" x14ac:dyDescent="0.2">
      <c r="A304" s="97" t="str">
        <f>IF(LoanIsGood,IF(ROW()-ROW(tblLoan34[[#Headers],[PMT NO]])&gt;ScheduledNumberOfPayments,"",ROW()-ROW(tblLoan34[[#Headers],[PMT NO]])),"")</f>
        <v/>
      </c>
      <c r="B304" s="98" t="str">
        <f>IF(tblLoan34[[#This Row],[PMT NO]]&lt;&gt;"",EOMONTH(LoanStartDate,ROW(tblLoan34[[#This Row],[PMT NO]])-ROW(tblLoan34[[#Headers],[PMT NO]])-2)+DAY(LoanStartDate),"")</f>
        <v/>
      </c>
      <c r="C304" s="101" t="str">
        <f>IF(tblLoan34[[#This Row],[PMT NO]]&lt;&gt;"",IF(ROW()-ROW(tblLoan34[[#Headers],[BEGINNING BALANCE]])=1,LoanAmount,INDEX(tblLoan34[ENDING BALANCE],ROW()-ROW(tblLoan34[[#Headers],[BEGINNING BALANCE]])-1)),"")</f>
        <v/>
      </c>
      <c r="D304" s="101" t="str">
        <f>IF(tblLoan34[[#This Row],[PMT NO]]&lt;&gt;"",ScheduledPayment,"")</f>
        <v/>
      </c>
      <c r="E30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04" s="101" t="str">
        <f>IF(tblLoan34[[#This Row],[PMT NO]]&lt;&gt;"",IF(tblLoan34[[#This Row],[SCHEDULED PAYMENT]]+tblLoan34[[#This Row],[EXTRA PAYMENT]]&lt;=tblLoan34[[#This Row],[BEGINNING BALANCE]],tblLoan34[[#This Row],[SCHEDULED PAYMENT]]+tblLoan34[[#This Row],[EXTRA PAYMENT]],tblLoan34[[#This Row],[BEGINNING BALANCE]]),"")</f>
        <v/>
      </c>
      <c r="G304" s="101" t="str">
        <f>IF(tblLoan34[[#This Row],[PMT NO]]&lt;&gt;"",tblLoan34[[#This Row],[TOTAL PAYMENT]]-tblLoan34[[#This Row],[INTEREST]],"")</f>
        <v/>
      </c>
      <c r="H304" s="101" t="str">
        <f>IF(tblLoan34[[#This Row],[PMT NO]]&lt;&gt;"",tblLoan34[[#This Row],[BEGINNING BALANCE]]*(InterestRate/PaymentsPerYear),"")</f>
        <v/>
      </c>
      <c r="I304" s="101" t="str">
        <f>IF(tblLoan34[[#This Row],[PMT NO]]&lt;&gt;"",IF(tblLoan34[[#This Row],[SCHEDULED PAYMENT]]+tblLoan34[[#This Row],[EXTRA PAYMENT]]&lt;=tblLoan34[[#This Row],[BEGINNING BALANCE]],tblLoan34[[#This Row],[BEGINNING BALANCE]]-tblLoan34[[#This Row],[PRINCIPAL]],0),"")</f>
        <v/>
      </c>
      <c r="J304" s="101" t="str">
        <f>IF(tblLoan34[[#This Row],[PMT NO]]&lt;&gt;"",SUM(INDEX(tblLoan34[INTEREST],1,1):tblLoan34[[#This Row],[INTEREST]]),"")</f>
        <v/>
      </c>
    </row>
    <row r="305" spans="1:10" x14ac:dyDescent="0.2">
      <c r="A305" s="97" t="str">
        <f>IF(LoanIsGood,IF(ROW()-ROW(tblLoan34[[#Headers],[PMT NO]])&gt;ScheduledNumberOfPayments,"",ROW()-ROW(tblLoan34[[#Headers],[PMT NO]])),"")</f>
        <v/>
      </c>
      <c r="B305" s="98" t="str">
        <f>IF(tblLoan34[[#This Row],[PMT NO]]&lt;&gt;"",EOMONTH(LoanStartDate,ROW(tblLoan34[[#This Row],[PMT NO]])-ROW(tblLoan34[[#Headers],[PMT NO]])-2)+DAY(LoanStartDate),"")</f>
        <v/>
      </c>
      <c r="C305" s="101" t="str">
        <f>IF(tblLoan34[[#This Row],[PMT NO]]&lt;&gt;"",IF(ROW()-ROW(tblLoan34[[#Headers],[BEGINNING BALANCE]])=1,LoanAmount,INDEX(tblLoan34[ENDING BALANCE],ROW()-ROW(tblLoan34[[#Headers],[BEGINNING BALANCE]])-1)),"")</f>
        <v/>
      </c>
      <c r="D305" s="101" t="str">
        <f>IF(tblLoan34[[#This Row],[PMT NO]]&lt;&gt;"",ScheduledPayment,"")</f>
        <v/>
      </c>
      <c r="E30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05" s="101" t="str">
        <f>IF(tblLoan34[[#This Row],[PMT NO]]&lt;&gt;"",IF(tblLoan34[[#This Row],[SCHEDULED PAYMENT]]+tblLoan34[[#This Row],[EXTRA PAYMENT]]&lt;=tblLoan34[[#This Row],[BEGINNING BALANCE]],tblLoan34[[#This Row],[SCHEDULED PAYMENT]]+tblLoan34[[#This Row],[EXTRA PAYMENT]],tblLoan34[[#This Row],[BEGINNING BALANCE]]),"")</f>
        <v/>
      </c>
      <c r="G305" s="101" t="str">
        <f>IF(tblLoan34[[#This Row],[PMT NO]]&lt;&gt;"",tblLoan34[[#This Row],[TOTAL PAYMENT]]-tblLoan34[[#This Row],[INTEREST]],"")</f>
        <v/>
      </c>
      <c r="H305" s="101" t="str">
        <f>IF(tblLoan34[[#This Row],[PMT NO]]&lt;&gt;"",tblLoan34[[#This Row],[BEGINNING BALANCE]]*(InterestRate/PaymentsPerYear),"")</f>
        <v/>
      </c>
      <c r="I305" s="101" t="str">
        <f>IF(tblLoan34[[#This Row],[PMT NO]]&lt;&gt;"",IF(tblLoan34[[#This Row],[SCHEDULED PAYMENT]]+tblLoan34[[#This Row],[EXTRA PAYMENT]]&lt;=tblLoan34[[#This Row],[BEGINNING BALANCE]],tblLoan34[[#This Row],[BEGINNING BALANCE]]-tblLoan34[[#This Row],[PRINCIPAL]],0),"")</f>
        <v/>
      </c>
      <c r="J305" s="101" t="str">
        <f>IF(tblLoan34[[#This Row],[PMT NO]]&lt;&gt;"",SUM(INDEX(tblLoan34[INTEREST],1,1):tblLoan34[[#This Row],[INTEREST]]),"")</f>
        <v/>
      </c>
    </row>
    <row r="306" spans="1:10" x14ac:dyDescent="0.2">
      <c r="A306" s="97" t="str">
        <f>IF(LoanIsGood,IF(ROW()-ROW(tblLoan34[[#Headers],[PMT NO]])&gt;ScheduledNumberOfPayments,"",ROW()-ROW(tblLoan34[[#Headers],[PMT NO]])),"")</f>
        <v/>
      </c>
      <c r="B306" s="98" t="str">
        <f>IF(tblLoan34[[#This Row],[PMT NO]]&lt;&gt;"",EOMONTH(LoanStartDate,ROW(tblLoan34[[#This Row],[PMT NO]])-ROW(tblLoan34[[#Headers],[PMT NO]])-2)+DAY(LoanStartDate),"")</f>
        <v/>
      </c>
      <c r="C306" s="101" t="str">
        <f>IF(tblLoan34[[#This Row],[PMT NO]]&lt;&gt;"",IF(ROW()-ROW(tblLoan34[[#Headers],[BEGINNING BALANCE]])=1,LoanAmount,INDEX(tblLoan34[ENDING BALANCE],ROW()-ROW(tblLoan34[[#Headers],[BEGINNING BALANCE]])-1)),"")</f>
        <v/>
      </c>
      <c r="D306" s="101" t="str">
        <f>IF(tblLoan34[[#This Row],[PMT NO]]&lt;&gt;"",ScheduledPayment,"")</f>
        <v/>
      </c>
      <c r="E30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06" s="101" t="str">
        <f>IF(tblLoan34[[#This Row],[PMT NO]]&lt;&gt;"",IF(tblLoan34[[#This Row],[SCHEDULED PAYMENT]]+tblLoan34[[#This Row],[EXTRA PAYMENT]]&lt;=tblLoan34[[#This Row],[BEGINNING BALANCE]],tblLoan34[[#This Row],[SCHEDULED PAYMENT]]+tblLoan34[[#This Row],[EXTRA PAYMENT]],tblLoan34[[#This Row],[BEGINNING BALANCE]]),"")</f>
        <v/>
      </c>
      <c r="G306" s="101" t="str">
        <f>IF(tblLoan34[[#This Row],[PMT NO]]&lt;&gt;"",tblLoan34[[#This Row],[TOTAL PAYMENT]]-tblLoan34[[#This Row],[INTEREST]],"")</f>
        <v/>
      </c>
      <c r="H306" s="101" t="str">
        <f>IF(tblLoan34[[#This Row],[PMT NO]]&lt;&gt;"",tblLoan34[[#This Row],[BEGINNING BALANCE]]*(InterestRate/PaymentsPerYear),"")</f>
        <v/>
      </c>
      <c r="I306" s="101" t="str">
        <f>IF(tblLoan34[[#This Row],[PMT NO]]&lt;&gt;"",IF(tblLoan34[[#This Row],[SCHEDULED PAYMENT]]+tblLoan34[[#This Row],[EXTRA PAYMENT]]&lt;=tblLoan34[[#This Row],[BEGINNING BALANCE]],tblLoan34[[#This Row],[BEGINNING BALANCE]]-tblLoan34[[#This Row],[PRINCIPAL]],0),"")</f>
        <v/>
      </c>
      <c r="J306" s="101" t="str">
        <f>IF(tblLoan34[[#This Row],[PMT NO]]&lt;&gt;"",SUM(INDEX(tblLoan34[INTEREST],1,1):tblLoan34[[#This Row],[INTEREST]]),"")</f>
        <v/>
      </c>
    </row>
    <row r="307" spans="1:10" x14ac:dyDescent="0.2">
      <c r="A307" s="97" t="str">
        <f>IF(LoanIsGood,IF(ROW()-ROW(tblLoan34[[#Headers],[PMT NO]])&gt;ScheduledNumberOfPayments,"",ROW()-ROW(tblLoan34[[#Headers],[PMT NO]])),"")</f>
        <v/>
      </c>
      <c r="B307" s="98" t="str">
        <f>IF(tblLoan34[[#This Row],[PMT NO]]&lt;&gt;"",EOMONTH(LoanStartDate,ROW(tblLoan34[[#This Row],[PMT NO]])-ROW(tblLoan34[[#Headers],[PMT NO]])-2)+DAY(LoanStartDate),"")</f>
        <v/>
      </c>
      <c r="C307" s="101" t="str">
        <f>IF(tblLoan34[[#This Row],[PMT NO]]&lt;&gt;"",IF(ROW()-ROW(tblLoan34[[#Headers],[BEGINNING BALANCE]])=1,LoanAmount,INDEX(tblLoan34[ENDING BALANCE],ROW()-ROW(tblLoan34[[#Headers],[BEGINNING BALANCE]])-1)),"")</f>
        <v/>
      </c>
      <c r="D307" s="101" t="str">
        <f>IF(tblLoan34[[#This Row],[PMT NO]]&lt;&gt;"",ScheduledPayment,"")</f>
        <v/>
      </c>
      <c r="E30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07" s="101" t="str">
        <f>IF(tblLoan34[[#This Row],[PMT NO]]&lt;&gt;"",IF(tblLoan34[[#This Row],[SCHEDULED PAYMENT]]+tblLoan34[[#This Row],[EXTRA PAYMENT]]&lt;=tblLoan34[[#This Row],[BEGINNING BALANCE]],tblLoan34[[#This Row],[SCHEDULED PAYMENT]]+tblLoan34[[#This Row],[EXTRA PAYMENT]],tblLoan34[[#This Row],[BEGINNING BALANCE]]),"")</f>
        <v/>
      </c>
      <c r="G307" s="101" t="str">
        <f>IF(tblLoan34[[#This Row],[PMT NO]]&lt;&gt;"",tblLoan34[[#This Row],[TOTAL PAYMENT]]-tblLoan34[[#This Row],[INTEREST]],"")</f>
        <v/>
      </c>
      <c r="H307" s="101" t="str">
        <f>IF(tblLoan34[[#This Row],[PMT NO]]&lt;&gt;"",tblLoan34[[#This Row],[BEGINNING BALANCE]]*(InterestRate/PaymentsPerYear),"")</f>
        <v/>
      </c>
      <c r="I307" s="101" t="str">
        <f>IF(tblLoan34[[#This Row],[PMT NO]]&lt;&gt;"",IF(tblLoan34[[#This Row],[SCHEDULED PAYMENT]]+tblLoan34[[#This Row],[EXTRA PAYMENT]]&lt;=tblLoan34[[#This Row],[BEGINNING BALANCE]],tblLoan34[[#This Row],[BEGINNING BALANCE]]-tblLoan34[[#This Row],[PRINCIPAL]],0),"")</f>
        <v/>
      </c>
      <c r="J307" s="101" t="str">
        <f>IF(tblLoan34[[#This Row],[PMT NO]]&lt;&gt;"",SUM(INDEX(tblLoan34[INTEREST],1,1):tblLoan34[[#This Row],[INTEREST]]),"")</f>
        <v/>
      </c>
    </row>
    <row r="308" spans="1:10" x14ac:dyDescent="0.2">
      <c r="A308" s="97" t="str">
        <f>IF(LoanIsGood,IF(ROW()-ROW(tblLoan34[[#Headers],[PMT NO]])&gt;ScheduledNumberOfPayments,"",ROW()-ROW(tblLoan34[[#Headers],[PMT NO]])),"")</f>
        <v/>
      </c>
      <c r="B308" s="98" t="str">
        <f>IF(tblLoan34[[#This Row],[PMT NO]]&lt;&gt;"",EOMONTH(LoanStartDate,ROW(tblLoan34[[#This Row],[PMT NO]])-ROW(tblLoan34[[#Headers],[PMT NO]])-2)+DAY(LoanStartDate),"")</f>
        <v/>
      </c>
      <c r="C308" s="101" t="str">
        <f>IF(tblLoan34[[#This Row],[PMT NO]]&lt;&gt;"",IF(ROW()-ROW(tblLoan34[[#Headers],[BEGINNING BALANCE]])=1,LoanAmount,INDEX(tblLoan34[ENDING BALANCE],ROW()-ROW(tblLoan34[[#Headers],[BEGINNING BALANCE]])-1)),"")</f>
        <v/>
      </c>
      <c r="D308" s="101" t="str">
        <f>IF(tblLoan34[[#This Row],[PMT NO]]&lt;&gt;"",ScheduledPayment,"")</f>
        <v/>
      </c>
      <c r="E30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08" s="101" t="str">
        <f>IF(tblLoan34[[#This Row],[PMT NO]]&lt;&gt;"",IF(tblLoan34[[#This Row],[SCHEDULED PAYMENT]]+tblLoan34[[#This Row],[EXTRA PAYMENT]]&lt;=tblLoan34[[#This Row],[BEGINNING BALANCE]],tblLoan34[[#This Row],[SCHEDULED PAYMENT]]+tblLoan34[[#This Row],[EXTRA PAYMENT]],tblLoan34[[#This Row],[BEGINNING BALANCE]]),"")</f>
        <v/>
      </c>
      <c r="G308" s="101" t="str">
        <f>IF(tblLoan34[[#This Row],[PMT NO]]&lt;&gt;"",tblLoan34[[#This Row],[TOTAL PAYMENT]]-tblLoan34[[#This Row],[INTEREST]],"")</f>
        <v/>
      </c>
      <c r="H308" s="101" t="str">
        <f>IF(tblLoan34[[#This Row],[PMT NO]]&lt;&gt;"",tblLoan34[[#This Row],[BEGINNING BALANCE]]*(InterestRate/PaymentsPerYear),"")</f>
        <v/>
      </c>
      <c r="I308" s="101" t="str">
        <f>IF(tblLoan34[[#This Row],[PMT NO]]&lt;&gt;"",IF(tblLoan34[[#This Row],[SCHEDULED PAYMENT]]+tblLoan34[[#This Row],[EXTRA PAYMENT]]&lt;=tblLoan34[[#This Row],[BEGINNING BALANCE]],tblLoan34[[#This Row],[BEGINNING BALANCE]]-tblLoan34[[#This Row],[PRINCIPAL]],0),"")</f>
        <v/>
      </c>
      <c r="J308" s="101" t="str">
        <f>IF(tblLoan34[[#This Row],[PMT NO]]&lt;&gt;"",SUM(INDEX(tblLoan34[INTEREST],1,1):tblLoan34[[#This Row],[INTEREST]]),"")</f>
        <v/>
      </c>
    </row>
    <row r="309" spans="1:10" x14ac:dyDescent="0.2">
      <c r="A309" s="97" t="str">
        <f>IF(LoanIsGood,IF(ROW()-ROW(tblLoan34[[#Headers],[PMT NO]])&gt;ScheduledNumberOfPayments,"",ROW()-ROW(tblLoan34[[#Headers],[PMT NO]])),"")</f>
        <v/>
      </c>
      <c r="B309" s="98" t="str">
        <f>IF(tblLoan34[[#This Row],[PMT NO]]&lt;&gt;"",EOMONTH(LoanStartDate,ROW(tblLoan34[[#This Row],[PMT NO]])-ROW(tblLoan34[[#Headers],[PMT NO]])-2)+DAY(LoanStartDate),"")</f>
        <v/>
      </c>
      <c r="C309" s="101" t="str">
        <f>IF(tblLoan34[[#This Row],[PMT NO]]&lt;&gt;"",IF(ROW()-ROW(tblLoan34[[#Headers],[BEGINNING BALANCE]])=1,LoanAmount,INDEX(tblLoan34[ENDING BALANCE],ROW()-ROW(tblLoan34[[#Headers],[BEGINNING BALANCE]])-1)),"")</f>
        <v/>
      </c>
      <c r="D309" s="101" t="str">
        <f>IF(tblLoan34[[#This Row],[PMT NO]]&lt;&gt;"",ScheduledPayment,"")</f>
        <v/>
      </c>
      <c r="E30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09" s="101" t="str">
        <f>IF(tblLoan34[[#This Row],[PMT NO]]&lt;&gt;"",IF(tblLoan34[[#This Row],[SCHEDULED PAYMENT]]+tblLoan34[[#This Row],[EXTRA PAYMENT]]&lt;=tblLoan34[[#This Row],[BEGINNING BALANCE]],tblLoan34[[#This Row],[SCHEDULED PAYMENT]]+tblLoan34[[#This Row],[EXTRA PAYMENT]],tblLoan34[[#This Row],[BEGINNING BALANCE]]),"")</f>
        <v/>
      </c>
      <c r="G309" s="101" t="str">
        <f>IF(tblLoan34[[#This Row],[PMT NO]]&lt;&gt;"",tblLoan34[[#This Row],[TOTAL PAYMENT]]-tblLoan34[[#This Row],[INTEREST]],"")</f>
        <v/>
      </c>
      <c r="H309" s="101" t="str">
        <f>IF(tblLoan34[[#This Row],[PMT NO]]&lt;&gt;"",tblLoan34[[#This Row],[BEGINNING BALANCE]]*(InterestRate/PaymentsPerYear),"")</f>
        <v/>
      </c>
      <c r="I309" s="101" t="str">
        <f>IF(tblLoan34[[#This Row],[PMT NO]]&lt;&gt;"",IF(tblLoan34[[#This Row],[SCHEDULED PAYMENT]]+tblLoan34[[#This Row],[EXTRA PAYMENT]]&lt;=tblLoan34[[#This Row],[BEGINNING BALANCE]],tblLoan34[[#This Row],[BEGINNING BALANCE]]-tblLoan34[[#This Row],[PRINCIPAL]],0),"")</f>
        <v/>
      </c>
      <c r="J309" s="101" t="str">
        <f>IF(tblLoan34[[#This Row],[PMT NO]]&lt;&gt;"",SUM(INDEX(tblLoan34[INTEREST],1,1):tblLoan34[[#This Row],[INTEREST]]),"")</f>
        <v/>
      </c>
    </row>
    <row r="310" spans="1:10" x14ac:dyDescent="0.2">
      <c r="A310" s="97" t="str">
        <f>IF(LoanIsGood,IF(ROW()-ROW(tblLoan34[[#Headers],[PMT NO]])&gt;ScheduledNumberOfPayments,"",ROW()-ROW(tblLoan34[[#Headers],[PMT NO]])),"")</f>
        <v/>
      </c>
      <c r="B310" s="98" t="str">
        <f>IF(tblLoan34[[#This Row],[PMT NO]]&lt;&gt;"",EOMONTH(LoanStartDate,ROW(tblLoan34[[#This Row],[PMT NO]])-ROW(tblLoan34[[#Headers],[PMT NO]])-2)+DAY(LoanStartDate),"")</f>
        <v/>
      </c>
      <c r="C310" s="101" t="str">
        <f>IF(tblLoan34[[#This Row],[PMT NO]]&lt;&gt;"",IF(ROW()-ROW(tblLoan34[[#Headers],[BEGINNING BALANCE]])=1,LoanAmount,INDEX(tblLoan34[ENDING BALANCE],ROW()-ROW(tblLoan34[[#Headers],[BEGINNING BALANCE]])-1)),"")</f>
        <v/>
      </c>
      <c r="D310" s="101" t="str">
        <f>IF(tblLoan34[[#This Row],[PMT NO]]&lt;&gt;"",ScheduledPayment,"")</f>
        <v/>
      </c>
      <c r="E31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10" s="101" t="str">
        <f>IF(tblLoan34[[#This Row],[PMT NO]]&lt;&gt;"",IF(tblLoan34[[#This Row],[SCHEDULED PAYMENT]]+tblLoan34[[#This Row],[EXTRA PAYMENT]]&lt;=tblLoan34[[#This Row],[BEGINNING BALANCE]],tblLoan34[[#This Row],[SCHEDULED PAYMENT]]+tblLoan34[[#This Row],[EXTRA PAYMENT]],tblLoan34[[#This Row],[BEGINNING BALANCE]]),"")</f>
        <v/>
      </c>
      <c r="G310" s="101" t="str">
        <f>IF(tblLoan34[[#This Row],[PMT NO]]&lt;&gt;"",tblLoan34[[#This Row],[TOTAL PAYMENT]]-tblLoan34[[#This Row],[INTEREST]],"")</f>
        <v/>
      </c>
      <c r="H310" s="101" t="str">
        <f>IF(tblLoan34[[#This Row],[PMT NO]]&lt;&gt;"",tblLoan34[[#This Row],[BEGINNING BALANCE]]*(InterestRate/PaymentsPerYear),"")</f>
        <v/>
      </c>
      <c r="I310" s="101" t="str">
        <f>IF(tblLoan34[[#This Row],[PMT NO]]&lt;&gt;"",IF(tblLoan34[[#This Row],[SCHEDULED PAYMENT]]+tblLoan34[[#This Row],[EXTRA PAYMENT]]&lt;=tblLoan34[[#This Row],[BEGINNING BALANCE]],tblLoan34[[#This Row],[BEGINNING BALANCE]]-tblLoan34[[#This Row],[PRINCIPAL]],0),"")</f>
        <v/>
      </c>
      <c r="J310" s="101" t="str">
        <f>IF(tblLoan34[[#This Row],[PMT NO]]&lt;&gt;"",SUM(INDEX(tblLoan34[INTEREST],1,1):tblLoan34[[#This Row],[INTEREST]]),"")</f>
        <v/>
      </c>
    </row>
    <row r="311" spans="1:10" x14ac:dyDescent="0.2">
      <c r="A311" s="97" t="str">
        <f>IF(LoanIsGood,IF(ROW()-ROW(tblLoan34[[#Headers],[PMT NO]])&gt;ScheduledNumberOfPayments,"",ROW()-ROW(tblLoan34[[#Headers],[PMT NO]])),"")</f>
        <v/>
      </c>
      <c r="B311" s="98" t="str">
        <f>IF(tblLoan34[[#This Row],[PMT NO]]&lt;&gt;"",EOMONTH(LoanStartDate,ROW(tblLoan34[[#This Row],[PMT NO]])-ROW(tblLoan34[[#Headers],[PMT NO]])-2)+DAY(LoanStartDate),"")</f>
        <v/>
      </c>
      <c r="C311" s="101" t="str">
        <f>IF(tblLoan34[[#This Row],[PMT NO]]&lt;&gt;"",IF(ROW()-ROW(tblLoan34[[#Headers],[BEGINNING BALANCE]])=1,LoanAmount,INDEX(tblLoan34[ENDING BALANCE],ROW()-ROW(tblLoan34[[#Headers],[BEGINNING BALANCE]])-1)),"")</f>
        <v/>
      </c>
      <c r="D311" s="101" t="str">
        <f>IF(tblLoan34[[#This Row],[PMT NO]]&lt;&gt;"",ScheduledPayment,"")</f>
        <v/>
      </c>
      <c r="E31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11" s="101" t="str">
        <f>IF(tblLoan34[[#This Row],[PMT NO]]&lt;&gt;"",IF(tblLoan34[[#This Row],[SCHEDULED PAYMENT]]+tblLoan34[[#This Row],[EXTRA PAYMENT]]&lt;=tblLoan34[[#This Row],[BEGINNING BALANCE]],tblLoan34[[#This Row],[SCHEDULED PAYMENT]]+tblLoan34[[#This Row],[EXTRA PAYMENT]],tblLoan34[[#This Row],[BEGINNING BALANCE]]),"")</f>
        <v/>
      </c>
      <c r="G311" s="101" t="str">
        <f>IF(tblLoan34[[#This Row],[PMT NO]]&lt;&gt;"",tblLoan34[[#This Row],[TOTAL PAYMENT]]-tblLoan34[[#This Row],[INTEREST]],"")</f>
        <v/>
      </c>
      <c r="H311" s="101" t="str">
        <f>IF(tblLoan34[[#This Row],[PMT NO]]&lt;&gt;"",tblLoan34[[#This Row],[BEGINNING BALANCE]]*(InterestRate/PaymentsPerYear),"")</f>
        <v/>
      </c>
      <c r="I311" s="101" t="str">
        <f>IF(tblLoan34[[#This Row],[PMT NO]]&lt;&gt;"",IF(tblLoan34[[#This Row],[SCHEDULED PAYMENT]]+tblLoan34[[#This Row],[EXTRA PAYMENT]]&lt;=tblLoan34[[#This Row],[BEGINNING BALANCE]],tblLoan34[[#This Row],[BEGINNING BALANCE]]-tblLoan34[[#This Row],[PRINCIPAL]],0),"")</f>
        <v/>
      </c>
      <c r="J311" s="101" t="str">
        <f>IF(tblLoan34[[#This Row],[PMT NO]]&lt;&gt;"",SUM(INDEX(tblLoan34[INTEREST],1,1):tblLoan34[[#This Row],[INTEREST]]),"")</f>
        <v/>
      </c>
    </row>
    <row r="312" spans="1:10" x14ac:dyDescent="0.2">
      <c r="A312" s="97" t="str">
        <f>IF(LoanIsGood,IF(ROW()-ROW(tblLoan34[[#Headers],[PMT NO]])&gt;ScheduledNumberOfPayments,"",ROW()-ROW(tblLoan34[[#Headers],[PMT NO]])),"")</f>
        <v/>
      </c>
      <c r="B312" s="98" t="str">
        <f>IF(tblLoan34[[#This Row],[PMT NO]]&lt;&gt;"",EOMONTH(LoanStartDate,ROW(tblLoan34[[#This Row],[PMT NO]])-ROW(tblLoan34[[#Headers],[PMT NO]])-2)+DAY(LoanStartDate),"")</f>
        <v/>
      </c>
      <c r="C312" s="101" t="str">
        <f>IF(tblLoan34[[#This Row],[PMT NO]]&lt;&gt;"",IF(ROW()-ROW(tblLoan34[[#Headers],[BEGINNING BALANCE]])=1,LoanAmount,INDEX(tblLoan34[ENDING BALANCE],ROW()-ROW(tblLoan34[[#Headers],[BEGINNING BALANCE]])-1)),"")</f>
        <v/>
      </c>
      <c r="D312" s="101" t="str">
        <f>IF(tblLoan34[[#This Row],[PMT NO]]&lt;&gt;"",ScheduledPayment,"")</f>
        <v/>
      </c>
      <c r="E31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12" s="101" t="str">
        <f>IF(tblLoan34[[#This Row],[PMT NO]]&lt;&gt;"",IF(tblLoan34[[#This Row],[SCHEDULED PAYMENT]]+tblLoan34[[#This Row],[EXTRA PAYMENT]]&lt;=tblLoan34[[#This Row],[BEGINNING BALANCE]],tblLoan34[[#This Row],[SCHEDULED PAYMENT]]+tblLoan34[[#This Row],[EXTRA PAYMENT]],tblLoan34[[#This Row],[BEGINNING BALANCE]]),"")</f>
        <v/>
      </c>
      <c r="G312" s="101" t="str">
        <f>IF(tblLoan34[[#This Row],[PMT NO]]&lt;&gt;"",tblLoan34[[#This Row],[TOTAL PAYMENT]]-tblLoan34[[#This Row],[INTEREST]],"")</f>
        <v/>
      </c>
      <c r="H312" s="101" t="str">
        <f>IF(tblLoan34[[#This Row],[PMT NO]]&lt;&gt;"",tblLoan34[[#This Row],[BEGINNING BALANCE]]*(InterestRate/PaymentsPerYear),"")</f>
        <v/>
      </c>
      <c r="I312" s="101" t="str">
        <f>IF(tblLoan34[[#This Row],[PMT NO]]&lt;&gt;"",IF(tblLoan34[[#This Row],[SCHEDULED PAYMENT]]+tblLoan34[[#This Row],[EXTRA PAYMENT]]&lt;=tblLoan34[[#This Row],[BEGINNING BALANCE]],tblLoan34[[#This Row],[BEGINNING BALANCE]]-tblLoan34[[#This Row],[PRINCIPAL]],0),"")</f>
        <v/>
      </c>
      <c r="J312" s="101" t="str">
        <f>IF(tblLoan34[[#This Row],[PMT NO]]&lt;&gt;"",SUM(INDEX(tblLoan34[INTEREST],1,1):tblLoan34[[#This Row],[INTEREST]]),"")</f>
        <v/>
      </c>
    </row>
    <row r="313" spans="1:10" x14ac:dyDescent="0.2">
      <c r="A313" s="97" t="str">
        <f>IF(LoanIsGood,IF(ROW()-ROW(tblLoan34[[#Headers],[PMT NO]])&gt;ScheduledNumberOfPayments,"",ROW()-ROW(tblLoan34[[#Headers],[PMT NO]])),"")</f>
        <v/>
      </c>
      <c r="B313" s="98" t="str">
        <f>IF(tblLoan34[[#This Row],[PMT NO]]&lt;&gt;"",EOMONTH(LoanStartDate,ROW(tblLoan34[[#This Row],[PMT NO]])-ROW(tblLoan34[[#Headers],[PMT NO]])-2)+DAY(LoanStartDate),"")</f>
        <v/>
      </c>
      <c r="C313" s="101" t="str">
        <f>IF(tblLoan34[[#This Row],[PMT NO]]&lt;&gt;"",IF(ROW()-ROW(tblLoan34[[#Headers],[BEGINNING BALANCE]])=1,LoanAmount,INDEX(tblLoan34[ENDING BALANCE],ROW()-ROW(tblLoan34[[#Headers],[BEGINNING BALANCE]])-1)),"")</f>
        <v/>
      </c>
      <c r="D313" s="101" t="str">
        <f>IF(tblLoan34[[#This Row],[PMT NO]]&lt;&gt;"",ScheduledPayment,"")</f>
        <v/>
      </c>
      <c r="E31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13" s="101" t="str">
        <f>IF(tblLoan34[[#This Row],[PMT NO]]&lt;&gt;"",IF(tblLoan34[[#This Row],[SCHEDULED PAYMENT]]+tblLoan34[[#This Row],[EXTRA PAYMENT]]&lt;=tblLoan34[[#This Row],[BEGINNING BALANCE]],tblLoan34[[#This Row],[SCHEDULED PAYMENT]]+tblLoan34[[#This Row],[EXTRA PAYMENT]],tblLoan34[[#This Row],[BEGINNING BALANCE]]),"")</f>
        <v/>
      </c>
      <c r="G313" s="101" t="str">
        <f>IF(tblLoan34[[#This Row],[PMT NO]]&lt;&gt;"",tblLoan34[[#This Row],[TOTAL PAYMENT]]-tblLoan34[[#This Row],[INTEREST]],"")</f>
        <v/>
      </c>
      <c r="H313" s="101" t="str">
        <f>IF(tblLoan34[[#This Row],[PMT NO]]&lt;&gt;"",tblLoan34[[#This Row],[BEGINNING BALANCE]]*(InterestRate/PaymentsPerYear),"")</f>
        <v/>
      </c>
      <c r="I313" s="101" t="str">
        <f>IF(tblLoan34[[#This Row],[PMT NO]]&lt;&gt;"",IF(tblLoan34[[#This Row],[SCHEDULED PAYMENT]]+tblLoan34[[#This Row],[EXTRA PAYMENT]]&lt;=tblLoan34[[#This Row],[BEGINNING BALANCE]],tblLoan34[[#This Row],[BEGINNING BALANCE]]-tblLoan34[[#This Row],[PRINCIPAL]],0),"")</f>
        <v/>
      </c>
      <c r="J313" s="101" t="str">
        <f>IF(tblLoan34[[#This Row],[PMT NO]]&lt;&gt;"",SUM(INDEX(tblLoan34[INTEREST],1,1):tblLoan34[[#This Row],[INTEREST]]),"")</f>
        <v/>
      </c>
    </row>
    <row r="314" spans="1:10" x14ac:dyDescent="0.2">
      <c r="A314" s="97" t="str">
        <f>IF(LoanIsGood,IF(ROW()-ROW(tblLoan34[[#Headers],[PMT NO]])&gt;ScheduledNumberOfPayments,"",ROW()-ROW(tblLoan34[[#Headers],[PMT NO]])),"")</f>
        <v/>
      </c>
      <c r="B314" s="98" t="str">
        <f>IF(tblLoan34[[#This Row],[PMT NO]]&lt;&gt;"",EOMONTH(LoanStartDate,ROW(tblLoan34[[#This Row],[PMT NO]])-ROW(tblLoan34[[#Headers],[PMT NO]])-2)+DAY(LoanStartDate),"")</f>
        <v/>
      </c>
      <c r="C314" s="101" t="str">
        <f>IF(tblLoan34[[#This Row],[PMT NO]]&lt;&gt;"",IF(ROW()-ROW(tblLoan34[[#Headers],[BEGINNING BALANCE]])=1,LoanAmount,INDEX(tblLoan34[ENDING BALANCE],ROW()-ROW(tblLoan34[[#Headers],[BEGINNING BALANCE]])-1)),"")</f>
        <v/>
      </c>
      <c r="D314" s="101" t="str">
        <f>IF(tblLoan34[[#This Row],[PMT NO]]&lt;&gt;"",ScheduledPayment,"")</f>
        <v/>
      </c>
      <c r="E31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14" s="101" t="str">
        <f>IF(tblLoan34[[#This Row],[PMT NO]]&lt;&gt;"",IF(tblLoan34[[#This Row],[SCHEDULED PAYMENT]]+tblLoan34[[#This Row],[EXTRA PAYMENT]]&lt;=tblLoan34[[#This Row],[BEGINNING BALANCE]],tblLoan34[[#This Row],[SCHEDULED PAYMENT]]+tblLoan34[[#This Row],[EXTRA PAYMENT]],tblLoan34[[#This Row],[BEGINNING BALANCE]]),"")</f>
        <v/>
      </c>
      <c r="G314" s="101" t="str">
        <f>IF(tblLoan34[[#This Row],[PMT NO]]&lt;&gt;"",tblLoan34[[#This Row],[TOTAL PAYMENT]]-tblLoan34[[#This Row],[INTEREST]],"")</f>
        <v/>
      </c>
      <c r="H314" s="101" t="str">
        <f>IF(tblLoan34[[#This Row],[PMT NO]]&lt;&gt;"",tblLoan34[[#This Row],[BEGINNING BALANCE]]*(InterestRate/PaymentsPerYear),"")</f>
        <v/>
      </c>
      <c r="I314" s="101" t="str">
        <f>IF(tblLoan34[[#This Row],[PMT NO]]&lt;&gt;"",IF(tblLoan34[[#This Row],[SCHEDULED PAYMENT]]+tblLoan34[[#This Row],[EXTRA PAYMENT]]&lt;=tblLoan34[[#This Row],[BEGINNING BALANCE]],tblLoan34[[#This Row],[BEGINNING BALANCE]]-tblLoan34[[#This Row],[PRINCIPAL]],0),"")</f>
        <v/>
      </c>
      <c r="J314" s="101" t="str">
        <f>IF(tblLoan34[[#This Row],[PMT NO]]&lt;&gt;"",SUM(INDEX(tblLoan34[INTEREST],1,1):tblLoan34[[#This Row],[INTEREST]]),"")</f>
        <v/>
      </c>
    </row>
    <row r="315" spans="1:10" x14ac:dyDescent="0.2">
      <c r="A315" s="97" t="str">
        <f>IF(LoanIsGood,IF(ROW()-ROW(tblLoan34[[#Headers],[PMT NO]])&gt;ScheduledNumberOfPayments,"",ROW()-ROW(tblLoan34[[#Headers],[PMT NO]])),"")</f>
        <v/>
      </c>
      <c r="B315" s="98" t="str">
        <f>IF(tblLoan34[[#This Row],[PMT NO]]&lt;&gt;"",EOMONTH(LoanStartDate,ROW(tblLoan34[[#This Row],[PMT NO]])-ROW(tblLoan34[[#Headers],[PMT NO]])-2)+DAY(LoanStartDate),"")</f>
        <v/>
      </c>
      <c r="C315" s="101" t="str">
        <f>IF(tblLoan34[[#This Row],[PMT NO]]&lt;&gt;"",IF(ROW()-ROW(tblLoan34[[#Headers],[BEGINNING BALANCE]])=1,LoanAmount,INDEX(tblLoan34[ENDING BALANCE],ROW()-ROW(tblLoan34[[#Headers],[BEGINNING BALANCE]])-1)),"")</f>
        <v/>
      </c>
      <c r="D315" s="101" t="str">
        <f>IF(tblLoan34[[#This Row],[PMT NO]]&lt;&gt;"",ScheduledPayment,"")</f>
        <v/>
      </c>
      <c r="E31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15" s="101" t="str">
        <f>IF(tblLoan34[[#This Row],[PMT NO]]&lt;&gt;"",IF(tblLoan34[[#This Row],[SCHEDULED PAYMENT]]+tblLoan34[[#This Row],[EXTRA PAYMENT]]&lt;=tblLoan34[[#This Row],[BEGINNING BALANCE]],tblLoan34[[#This Row],[SCHEDULED PAYMENT]]+tblLoan34[[#This Row],[EXTRA PAYMENT]],tblLoan34[[#This Row],[BEGINNING BALANCE]]),"")</f>
        <v/>
      </c>
      <c r="G315" s="101" t="str">
        <f>IF(tblLoan34[[#This Row],[PMT NO]]&lt;&gt;"",tblLoan34[[#This Row],[TOTAL PAYMENT]]-tblLoan34[[#This Row],[INTEREST]],"")</f>
        <v/>
      </c>
      <c r="H315" s="101" t="str">
        <f>IF(tblLoan34[[#This Row],[PMT NO]]&lt;&gt;"",tblLoan34[[#This Row],[BEGINNING BALANCE]]*(InterestRate/PaymentsPerYear),"")</f>
        <v/>
      </c>
      <c r="I315" s="101" t="str">
        <f>IF(tblLoan34[[#This Row],[PMT NO]]&lt;&gt;"",IF(tblLoan34[[#This Row],[SCHEDULED PAYMENT]]+tblLoan34[[#This Row],[EXTRA PAYMENT]]&lt;=tblLoan34[[#This Row],[BEGINNING BALANCE]],tblLoan34[[#This Row],[BEGINNING BALANCE]]-tblLoan34[[#This Row],[PRINCIPAL]],0),"")</f>
        <v/>
      </c>
      <c r="J315" s="101" t="str">
        <f>IF(tblLoan34[[#This Row],[PMT NO]]&lt;&gt;"",SUM(INDEX(tblLoan34[INTEREST],1,1):tblLoan34[[#This Row],[INTEREST]]),"")</f>
        <v/>
      </c>
    </row>
    <row r="316" spans="1:10" x14ac:dyDescent="0.2">
      <c r="A316" s="97" t="str">
        <f>IF(LoanIsGood,IF(ROW()-ROW(tblLoan34[[#Headers],[PMT NO]])&gt;ScheduledNumberOfPayments,"",ROW()-ROW(tblLoan34[[#Headers],[PMT NO]])),"")</f>
        <v/>
      </c>
      <c r="B316" s="98" t="str">
        <f>IF(tblLoan34[[#This Row],[PMT NO]]&lt;&gt;"",EOMONTH(LoanStartDate,ROW(tblLoan34[[#This Row],[PMT NO]])-ROW(tblLoan34[[#Headers],[PMT NO]])-2)+DAY(LoanStartDate),"")</f>
        <v/>
      </c>
      <c r="C316" s="101" t="str">
        <f>IF(tblLoan34[[#This Row],[PMT NO]]&lt;&gt;"",IF(ROW()-ROW(tblLoan34[[#Headers],[BEGINNING BALANCE]])=1,LoanAmount,INDEX(tblLoan34[ENDING BALANCE],ROW()-ROW(tblLoan34[[#Headers],[BEGINNING BALANCE]])-1)),"")</f>
        <v/>
      </c>
      <c r="D316" s="101" t="str">
        <f>IF(tblLoan34[[#This Row],[PMT NO]]&lt;&gt;"",ScheduledPayment,"")</f>
        <v/>
      </c>
      <c r="E31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16" s="101" t="str">
        <f>IF(tblLoan34[[#This Row],[PMT NO]]&lt;&gt;"",IF(tblLoan34[[#This Row],[SCHEDULED PAYMENT]]+tblLoan34[[#This Row],[EXTRA PAYMENT]]&lt;=tblLoan34[[#This Row],[BEGINNING BALANCE]],tblLoan34[[#This Row],[SCHEDULED PAYMENT]]+tblLoan34[[#This Row],[EXTRA PAYMENT]],tblLoan34[[#This Row],[BEGINNING BALANCE]]),"")</f>
        <v/>
      </c>
      <c r="G316" s="101" t="str">
        <f>IF(tblLoan34[[#This Row],[PMT NO]]&lt;&gt;"",tblLoan34[[#This Row],[TOTAL PAYMENT]]-tblLoan34[[#This Row],[INTEREST]],"")</f>
        <v/>
      </c>
      <c r="H316" s="101" t="str">
        <f>IF(tblLoan34[[#This Row],[PMT NO]]&lt;&gt;"",tblLoan34[[#This Row],[BEGINNING BALANCE]]*(InterestRate/PaymentsPerYear),"")</f>
        <v/>
      </c>
      <c r="I316" s="101" t="str">
        <f>IF(tblLoan34[[#This Row],[PMT NO]]&lt;&gt;"",IF(tblLoan34[[#This Row],[SCHEDULED PAYMENT]]+tblLoan34[[#This Row],[EXTRA PAYMENT]]&lt;=tblLoan34[[#This Row],[BEGINNING BALANCE]],tblLoan34[[#This Row],[BEGINNING BALANCE]]-tblLoan34[[#This Row],[PRINCIPAL]],0),"")</f>
        <v/>
      </c>
      <c r="J316" s="101" t="str">
        <f>IF(tblLoan34[[#This Row],[PMT NO]]&lt;&gt;"",SUM(INDEX(tblLoan34[INTEREST],1,1):tblLoan34[[#This Row],[INTEREST]]),"")</f>
        <v/>
      </c>
    </row>
    <row r="317" spans="1:10" x14ac:dyDescent="0.2">
      <c r="A317" s="97" t="str">
        <f>IF(LoanIsGood,IF(ROW()-ROW(tblLoan34[[#Headers],[PMT NO]])&gt;ScheduledNumberOfPayments,"",ROW()-ROW(tblLoan34[[#Headers],[PMT NO]])),"")</f>
        <v/>
      </c>
      <c r="B317" s="98" t="str">
        <f>IF(tblLoan34[[#This Row],[PMT NO]]&lt;&gt;"",EOMONTH(LoanStartDate,ROW(tblLoan34[[#This Row],[PMT NO]])-ROW(tblLoan34[[#Headers],[PMT NO]])-2)+DAY(LoanStartDate),"")</f>
        <v/>
      </c>
      <c r="C317" s="101" t="str">
        <f>IF(tblLoan34[[#This Row],[PMT NO]]&lt;&gt;"",IF(ROW()-ROW(tblLoan34[[#Headers],[BEGINNING BALANCE]])=1,LoanAmount,INDEX(tblLoan34[ENDING BALANCE],ROW()-ROW(tblLoan34[[#Headers],[BEGINNING BALANCE]])-1)),"")</f>
        <v/>
      </c>
      <c r="D317" s="101" t="str">
        <f>IF(tblLoan34[[#This Row],[PMT NO]]&lt;&gt;"",ScheduledPayment,"")</f>
        <v/>
      </c>
      <c r="E31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17" s="101" t="str">
        <f>IF(tblLoan34[[#This Row],[PMT NO]]&lt;&gt;"",IF(tblLoan34[[#This Row],[SCHEDULED PAYMENT]]+tblLoan34[[#This Row],[EXTRA PAYMENT]]&lt;=tblLoan34[[#This Row],[BEGINNING BALANCE]],tblLoan34[[#This Row],[SCHEDULED PAYMENT]]+tblLoan34[[#This Row],[EXTRA PAYMENT]],tblLoan34[[#This Row],[BEGINNING BALANCE]]),"")</f>
        <v/>
      </c>
      <c r="G317" s="101" t="str">
        <f>IF(tblLoan34[[#This Row],[PMT NO]]&lt;&gt;"",tblLoan34[[#This Row],[TOTAL PAYMENT]]-tblLoan34[[#This Row],[INTEREST]],"")</f>
        <v/>
      </c>
      <c r="H317" s="101" t="str">
        <f>IF(tblLoan34[[#This Row],[PMT NO]]&lt;&gt;"",tblLoan34[[#This Row],[BEGINNING BALANCE]]*(InterestRate/PaymentsPerYear),"")</f>
        <v/>
      </c>
      <c r="I317" s="101" t="str">
        <f>IF(tblLoan34[[#This Row],[PMT NO]]&lt;&gt;"",IF(tblLoan34[[#This Row],[SCHEDULED PAYMENT]]+tblLoan34[[#This Row],[EXTRA PAYMENT]]&lt;=tblLoan34[[#This Row],[BEGINNING BALANCE]],tblLoan34[[#This Row],[BEGINNING BALANCE]]-tblLoan34[[#This Row],[PRINCIPAL]],0),"")</f>
        <v/>
      </c>
      <c r="J317" s="101" t="str">
        <f>IF(tblLoan34[[#This Row],[PMT NO]]&lt;&gt;"",SUM(INDEX(tblLoan34[INTEREST],1,1):tblLoan34[[#This Row],[INTEREST]]),"")</f>
        <v/>
      </c>
    </row>
    <row r="318" spans="1:10" x14ac:dyDescent="0.2">
      <c r="A318" s="97" t="str">
        <f>IF(LoanIsGood,IF(ROW()-ROW(tblLoan34[[#Headers],[PMT NO]])&gt;ScheduledNumberOfPayments,"",ROW()-ROW(tblLoan34[[#Headers],[PMT NO]])),"")</f>
        <v/>
      </c>
      <c r="B318" s="98" t="str">
        <f>IF(tblLoan34[[#This Row],[PMT NO]]&lt;&gt;"",EOMONTH(LoanStartDate,ROW(tblLoan34[[#This Row],[PMT NO]])-ROW(tblLoan34[[#Headers],[PMT NO]])-2)+DAY(LoanStartDate),"")</f>
        <v/>
      </c>
      <c r="C318" s="101" t="str">
        <f>IF(tblLoan34[[#This Row],[PMT NO]]&lt;&gt;"",IF(ROW()-ROW(tblLoan34[[#Headers],[BEGINNING BALANCE]])=1,LoanAmount,INDEX(tblLoan34[ENDING BALANCE],ROW()-ROW(tblLoan34[[#Headers],[BEGINNING BALANCE]])-1)),"")</f>
        <v/>
      </c>
      <c r="D318" s="101" t="str">
        <f>IF(tblLoan34[[#This Row],[PMT NO]]&lt;&gt;"",ScheduledPayment,"")</f>
        <v/>
      </c>
      <c r="E31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18" s="101" t="str">
        <f>IF(tblLoan34[[#This Row],[PMT NO]]&lt;&gt;"",IF(tblLoan34[[#This Row],[SCHEDULED PAYMENT]]+tblLoan34[[#This Row],[EXTRA PAYMENT]]&lt;=tblLoan34[[#This Row],[BEGINNING BALANCE]],tblLoan34[[#This Row],[SCHEDULED PAYMENT]]+tblLoan34[[#This Row],[EXTRA PAYMENT]],tblLoan34[[#This Row],[BEGINNING BALANCE]]),"")</f>
        <v/>
      </c>
      <c r="G318" s="101" t="str">
        <f>IF(tblLoan34[[#This Row],[PMT NO]]&lt;&gt;"",tblLoan34[[#This Row],[TOTAL PAYMENT]]-tblLoan34[[#This Row],[INTEREST]],"")</f>
        <v/>
      </c>
      <c r="H318" s="101" t="str">
        <f>IF(tblLoan34[[#This Row],[PMT NO]]&lt;&gt;"",tblLoan34[[#This Row],[BEGINNING BALANCE]]*(InterestRate/PaymentsPerYear),"")</f>
        <v/>
      </c>
      <c r="I318" s="101" t="str">
        <f>IF(tblLoan34[[#This Row],[PMT NO]]&lt;&gt;"",IF(tblLoan34[[#This Row],[SCHEDULED PAYMENT]]+tblLoan34[[#This Row],[EXTRA PAYMENT]]&lt;=tblLoan34[[#This Row],[BEGINNING BALANCE]],tblLoan34[[#This Row],[BEGINNING BALANCE]]-tblLoan34[[#This Row],[PRINCIPAL]],0),"")</f>
        <v/>
      </c>
      <c r="J318" s="101" t="str">
        <f>IF(tblLoan34[[#This Row],[PMT NO]]&lt;&gt;"",SUM(INDEX(tblLoan34[INTEREST],1,1):tblLoan34[[#This Row],[INTEREST]]),"")</f>
        <v/>
      </c>
    </row>
    <row r="319" spans="1:10" x14ac:dyDescent="0.2">
      <c r="A319" s="97" t="str">
        <f>IF(LoanIsGood,IF(ROW()-ROW(tblLoan34[[#Headers],[PMT NO]])&gt;ScheduledNumberOfPayments,"",ROW()-ROW(tblLoan34[[#Headers],[PMT NO]])),"")</f>
        <v/>
      </c>
      <c r="B319" s="98" t="str">
        <f>IF(tblLoan34[[#This Row],[PMT NO]]&lt;&gt;"",EOMONTH(LoanStartDate,ROW(tblLoan34[[#This Row],[PMT NO]])-ROW(tblLoan34[[#Headers],[PMT NO]])-2)+DAY(LoanStartDate),"")</f>
        <v/>
      </c>
      <c r="C319" s="101" t="str">
        <f>IF(tblLoan34[[#This Row],[PMT NO]]&lt;&gt;"",IF(ROW()-ROW(tblLoan34[[#Headers],[BEGINNING BALANCE]])=1,LoanAmount,INDEX(tblLoan34[ENDING BALANCE],ROW()-ROW(tblLoan34[[#Headers],[BEGINNING BALANCE]])-1)),"")</f>
        <v/>
      </c>
      <c r="D319" s="101" t="str">
        <f>IF(tblLoan34[[#This Row],[PMT NO]]&lt;&gt;"",ScheduledPayment,"")</f>
        <v/>
      </c>
      <c r="E31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19" s="101" t="str">
        <f>IF(tblLoan34[[#This Row],[PMT NO]]&lt;&gt;"",IF(tblLoan34[[#This Row],[SCHEDULED PAYMENT]]+tblLoan34[[#This Row],[EXTRA PAYMENT]]&lt;=tblLoan34[[#This Row],[BEGINNING BALANCE]],tblLoan34[[#This Row],[SCHEDULED PAYMENT]]+tblLoan34[[#This Row],[EXTRA PAYMENT]],tblLoan34[[#This Row],[BEGINNING BALANCE]]),"")</f>
        <v/>
      </c>
      <c r="G319" s="101" t="str">
        <f>IF(tblLoan34[[#This Row],[PMT NO]]&lt;&gt;"",tblLoan34[[#This Row],[TOTAL PAYMENT]]-tblLoan34[[#This Row],[INTEREST]],"")</f>
        <v/>
      </c>
      <c r="H319" s="101" t="str">
        <f>IF(tblLoan34[[#This Row],[PMT NO]]&lt;&gt;"",tblLoan34[[#This Row],[BEGINNING BALANCE]]*(InterestRate/PaymentsPerYear),"")</f>
        <v/>
      </c>
      <c r="I319" s="101" t="str">
        <f>IF(tblLoan34[[#This Row],[PMT NO]]&lt;&gt;"",IF(tblLoan34[[#This Row],[SCHEDULED PAYMENT]]+tblLoan34[[#This Row],[EXTRA PAYMENT]]&lt;=tblLoan34[[#This Row],[BEGINNING BALANCE]],tblLoan34[[#This Row],[BEGINNING BALANCE]]-tblLoan34[[#This Row],[PRINCIPAL]],0),"")</f>
        <v/>
      </c>
      <c r="J319" s="101" t="str">
        <f>IF(tblLoan34[[#This Row],[PMT NO]]&lt;&gt;"",SUM(INDEX(tblLoan34[INTEREST],1,1):tblLoan34[[#This Row],[INTEREST]]),"")</f>
        <v/>
      </c>
    </row>
    <row r="320" spans="1:10" x14ac:dyDescent="0.2">
      <c r="A320" s="97" t="str">
        <f>IF(LoanIsGood,IF(ROW()-ROW(tblLoan34[[#Headers],[PMT NO]])&gt;ScheduledNumberOfPayments,"",ROW()-ROW(tblLoan34[[#Headers],[PMT NO]])),"")</f>
        <v/>
      </c>
      <c r="B320" s="98" t="str">
        <f>IF(tblLoan34[[#This Row],[PMT NO]]&lt;&gt;"",EOMONTH(LoanStartDate,ROW(tblLoan34[[#This Row],[PMT NO]])-ROW(tblLoan34[[#Headers],[PMT NO]])-2)+DAY(LoanStartDate),"")</f>
        <v/>
      </c>
      <c r="C320" s="101" t="str">
        <f>IF(tblLoan34[[#This Row],[PMT NO]]&lt;&gt;"",IF(ROW()-ROW(tblLoan34[[#Headers],[BEGINNING BALANCE]])=1,LoanAmount,INDEX(tblLoan34[ENDING BALANCE],ROW()-ROW(tblLoan34[[#Headers],[BEGINNING BALANCE]])-1)),"")</f>
        <v/>
      </c>
      <c r="D320" s="101" t="str">
        <f>IF(tblLoan34[[#This Row],[PMT NO]]&lt;&gt;"",ScheduledPayment,"")</f>
        <v/>
      </c>
      <c r="E32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20" s="101" t="str">
        <f>IF(tblLoan34[[#This Row],[PMT NO]]&lt;&gt;"",IF(tblLoan34[[#This Row],[SCHEDULED PAYMENT]]+tblLoan34[[#This Row],[EXTRA PAYMENT]]&lt;=tblLoan34[[#This Row],[BEGINNING BALANCE]],tblLoan34[[#This Row],[SCHEDULED PAYMENT]]+tblLoan34[[#This Row],[EXTRA PAYMENT]],tblLoan34[[#This Row],[BEGINNING BALANCE]]),"")</f>
        <v/>
      </c>
      <c r="G320" s="101" t="str">
        <f>IF(tblLoan34[[#This Row],[PMT NO]]&lt;&gt;"",tblLoan34[[#This Row],[TOTAL PAYMENT]]-tblLoan34[[#This Row],[INTEREST]],"")</f>
        <v/>
      </c>
      <c r="H320" s="101" t="str">
        <f>IF(tblLoan34[[#This Row],[PMT NO]]&lt;&gt;"",tblLoan34[[#This Row],[BEGINNING BALANCE]]*(InterestRate/PaymentsPerYear),"")</f>
        <v/>
      </c>
      <c r="I320" s="101" t="str">
        <f>IF(tblLoan34[[#This Row],[PMT NO]]&lt;&gt;"",IF(tblLoan34[[#This Row],[SCHEDULED PAYMENT]]+tblLoan34[[#This Row],[EXTRA PAYMENT]]&lt;=tblLoan34[[#This Row],[BEGINNING BALANCE]],tblLoan34[[#This Row],[BEGINNING BALANCE]]-tblLoan34[[#This Row],[PRINCIPAL]],0),"")</f>
        <v/>
      </c>
      <c r="J320" s="101" t="str">
        <f>IF(tblLoan34[[#This Row],[PMT NO]]&lt;&gt;"",SUM(INDEX(tblLoan34[INTEREST],1,1):tblLoan34[[#This Row],[INTEREST]]),"")</f>
        <v/>
      </c>
    </row>
    <row r="321" spans="1:10" x14ac:dyDescent="0.2">
      <c r="A321" s="97" t="str">
        <f>IF(LoanIsGood,IF(ROW()-ROW(tblLoan34[[#Headers],[PMT NO]])&gt;ScheduledNumberOfPayments,"",ROW()-ROW(tblLoan34[[#Headers],[PMT NO]])),"")</f>
        <v/>
      </c>
      <c r="B321" s="98" t="str">
        <f>IF(tblLoan34[[#This Row],[PMT NO]]&lt;&gt;"",EOMONTH(LoanStartDate,ROW(tblLoan34[[#This Row],[PMT NO]])-ROW(tblLoan34[[#Headers],[PMT NO]])-2)+DAY(LoanStartDate),"")</f>
        <v/>
      </c>
      <c r="C321" s="101" t="str">
        <f>IF(tblLoan34[[#This Row],[PMT NO]]&lt;&gt;"",IF(ROW()-ROW(tblLoan34[[#Headers],[BEGINNING BALANCE]])=1,LoanAmount,INDEX(tblLoan34[ENDING BALANCE],ROW()-ROW(tblLoan34[[#Headers],[BEGINNING BALANCE]])-1)),"")</f>
        <v/>
      </c>
      <c r="D321" s="101" t="str">
        <f>IF(tblLoan34[[#This Row],[PMT NO]]&lt;&gt;"",ScheduledPayment,"")</f>
        <v/>
      </c>
      <c r="E32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21" s="101" t="str">
        <f>IF(tblLoan34[[#This Row],[PMT NO]]&lt;&gt;"",IF(tblLoan34[[#This Row],[SCHEDULED PAYMENT]]+tblLoan34[[#This Row],[EXTRA PAYMENT]]&lt;=tblLoan34[[#This Row],[BEGINNING BALANCE]],tblLoan34[[#This Row],[SCHEDULED PAYMENT]]+tblLoan34[[#This Row],[EXTRA PAYMENT]],tblLoan34[[#This Row],[BEGINNING BALANCE]]),"")</f>
        <v/>
      </c>
      <c r="G321" s="101" t="str">
        <f>IF(tblLoan34[[#This Row],[PMT NO]]&lt;&gt;"",tblLoan34[[#This Row],[TOTAL PAYMENT]]-tblLoan34[[#This Row],[INTEREST]],"")</f>
        <v/>
      </c>
      <c r="H321" s="101" t="str">
        <f>IF(tblLoan34[[#This Row],[PMT NO]]&lt;&gt;"",tblLoan34[[#This Row],[BEGINNING BALANCE]]*(InterestRate/PaymentsPerYear),"")</f>
        <v/>
      </c>
      <c r="I321" s="101" t="str">
        <f>IF(tblLoan34[[#This Row],[PMT NO]]&lt;&gt;"",IF(tblLoan34[[#This Row],[SCHEDULED PAYMENT]]+tblLoan34[[#This Row],[EXTRA PAYMENT]]&lt;=tblLoan34[[#This Row],[BEGINNING BALANCE]],tblLoan34[[#This Row],[BEGINNING BALANCE]]-tblLoan34[[#This Row],[PRINCIPAL]],0),"")</f>
        <v/>
      </c>
      <c r="J321" s="101" t="str">
        <f>IF(tblLoan34[[#This Row],[PMT NO]]&lt;&gt;"",SUM(INDEX(tblLoan34[INTEREST],1,1):tblLoan34[[#This Row],[INTEREST]]),"")</f>
        <v/>
      </c>
    </row>
    <row r="322" spans="1:10" x14ac:dyDescent="0.2">
      <c r="A322" s="97" t="str">
        <f>IF(LoanIsGood,IF(ROW()-ROW(tblLoan34[[#Headers],[PMT NO]])&gt;ScheduledNumberOfPayments,"",ROW()-ROW(tblLoan34[[#Headers],[PMT NO]])),"")</f>
        <v/>
      </c>
      <c r="B322" s="98" t="str">
        <f>IF(tblLoan34[[#This Row],[PMT NO]]&lt;&gt;"",EOMONTH(LoanStartDate,ROW(tblLoan34[[#This Row],[PMT NO]])-ROW(tblLoan34[[#Headers],[PMT NO]])-2)+DAY(LoanStartDate),"")</f>
        <v/>
      </c>
      <c r="C322" s="101" t="str">
        <f>IF(tblLoan34[[#This Row],[PMT NO]]&lt;&gt;"",IF(ROW()-ROW(tblLoan34[[#Headers],[BEGINNING BALANCE]])=1,LoanAmount,INDEX(tblLoan34[ENDING BALANCE],ROW()-ROW(tblLoan34[[#Headers],[BEGINNING BALANCE]])-1)),"")</f>
        <v/>
      </c>
      <c r="D322" s="101" t="str">
        <f>IF(tblLoan34[[#This Row],[PMT NO]]&lt;&gt;"",ScheduledPayment,"")</f>
        <v/>
      </c>
      <c r="E32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22" s="101" t="str">
        <f>IF(tblLoan34[[#This Row],[PMT NO]]&lt;&gt;"",IF(tblLoan34[[#This Row],[SCHEDULED PAYMENT]]+tblLoan34[[#This Row],[EXTRA PAYMENT]]&lt;=tblLoan34[[#This Row],[BEGINNING BALANCE]],tblLoan34[[#This Row],[SCHEDULED PAYMENT]]+tblLoan34[[#This Row],[EXTRA PAYMENT]],tblLoan34[[#This Row],[BEGINNING BALANCE]]),"")</f>
        <v/>
      </c>
      <c r="G322" s="101" t="str">
        <f>IF(tblLoan34[[#This Row],[PMT NO]]&lt;&gt;"",tblLoan34[[#This Row],[TOTAL PAYMENT]]-tblLoan34[[#This Row],[INTEREST]],"")</f>
        <v/>
      </c>
      <c r="H322" s="101" t="str">
        <f>IF(tblLoan34[[#This Row],[PMT NO]]&lt;&gt;"",tblLoan34[[#This Row],[BEGINNING BALANCE]]*(InterestRate/PaymentsPerYear),"")</f>
        <v/>
      </c>
      <c r="I322" s="101" t="str">
        <f>IF(tblLoan34[[#This Row],[PMT NO]]&lt;&gt;"",IF(tblLoan34[[#This Row],[SCHEDULED PAYMENT]]+tblLoan34[[#This Row],[EXTRA PAYMENT]]&lt;=tblLoan34[[#This Row],[BEGINNING BALANCE]],tblLoan34[[#This Row],[BEGINNING BALANCE]]-tblLoan34[[#This Row],[PRINCIPAL]],0),"")</f>
        <v/>
      </c>
      <c r="J322" s="101" t="str">
        <f>IF(tblLoan34[[#This Row],[PMT NO]]&lt;&gt;"",SUM(INDEX(tblLoan34[INTEREST],1,1):tblLoan34[[#This Row],[INTEREST]]),"")</f>
        <v/>
      </c>
    </row>
    <row r="323" spans="1:10" x14ac:dyDescent="0.2">
      <c r="A323" s="97" t="str">
        <f>IF(LoanIsGood,IF(ROW()-ROW(tblLoan34[[#Headers],[PMT NO]])&gt;ScheduledNumberOfPayments,"",ROW()-ROW(tblLoan34[[#Headers],[PMT NO]])),"")</f>
        <v/>
      </c>
      <c r="B323" s="98" t="str">
        <f>IF(tblLoan34[[#This Row],[PMT NO]]&lt;&gt;"",EOMONTH(LoanStartDate,ROW(tblLoan34[[#This Row],[PMT NO]])-ROW(tblLoan34[[#Headers],[PMT NO]])-2)+DAY(LoanStartDate),"")</f>
        <v/>
      </c>
      <c r="C323" s="101" t="str">
        <f>IF(tblLoan34[[#This Row],[PMT NO]]&lt;&gt;"",IF(ROW()-ROW(tblLoan34[[#Headers],[BEGINNING BALANCE]])=1,LoanAmount,INDEX(tblLoan34[ENDING BALANCE],ROW()-ROW(tblLoan34[[#Headers],[BEGINNING BALANCE]])-1)),"")</f>
        <v/>
      </c>
      <c r="D323" s="101" t="str">
        <f>IF(tblLoan34[[#This Row],[PMT NO]]&lt;&gt;"",ScheduledPayment,"")</f>
        <v/>
      </c>
      <c r="E32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23" s="101" t="str">
        <f>IF(tblLoan34[[#This Row],[PMT NO]]&lt;&gt;"",IF(tblLoan34[[#This Row],[SCHEDULED PAYMENT]]+tblLoan34[[#This Row],[EXTRA PAYMENT]]&lt;=tblLoan34[[#This Row],[BEGINNING BALANCE]],tblLoan34[[#This Row],[SCHEDULED PAYMENT]]+tblLoan34[[#This Row],[EXTRA PAYMENT]],tblLoan34[[#This Row],[BEGINNING BALANCE]]),"")</f>
        <v/>
      </c>
      <c r="G323" s="101" t="str">
        <f>IF(tblLoan34[[#This Row],[PMT NO]]&lt;&gt;"",tblLoan34[[#This Row],[TOTAL PAYMENT]]-tblLoan34[[#This Row],[INTEREST]],"")</f>
        <v/>
      </c>
      <c r="H323" s="101" t="str">
        <f>IF(tblLoan34[[#This Row],[PMT NO]]&lt;&gt;"",tblLoan34[[#This Row],[BEGINNING BALANCE]]*(InterestRate/PaymentsPerYear),"")</f>
        <v/>
      </c>
      <c r="I323" s="101" t="str">
        <f>IF(tblLoan34[[#This Row],[PMT NO]]&lt;&gt;"",IF(tblLoan34[[#This Row],[SCHEDULED PAYMENT]]+tblLoan34[[#This Row],[EXTRA PAYMENT]]&lt;=tblLoan34[[#This Row],[BEGINNING BALANCE]],tblLoan34[[#This Row],[BEGINNING BALANCE]]-tblLoan34[[#This Row],[PRINCIPAL]],0),"")</f>
        <v/>
      </c>
      <c r="J323" s="101" t="str">
        <f>IF(tblLoan34[[#This Row],[PMT NO]]&lt;&gt;"",SUM(INDEX(tblLoan34[INTEREST],1,1):tblLoan34[[#This Row],[INTEREST]]),"")</f>
        <v/>
      </c>
    </row>
    <row r="324" spans="1:10" x14ac:dyDescent="0.2">
      <c r="A324" s="97" t="str">
        <f>IF(LoanIsGood,IF(ROW()-ROW(tblLoan34[[#Headers],[PMT NO]])&gt;ScheduledNumberOfPayments,"",ROW()-ROW(tblLoan34[[#Headers],[PMT NO]])),"")</f>
        <v/>
      </c>
      <c r="B324" s="98" t="str">
        <f>IF(tblLoan34[[#This Row],[PMT NO]]&lt;&gt;"",EOMONTH(LoanStartDate,ROW(tblLoan34[[#This Row],[PMT NO]])-ROW(tblLoan34[[#Headers],[PMT NO]])-2)+DAY(LoanStartDate),"")</f>
        <v/>
      </c>
      <c r="C324" s="101" t="str">
        <f>IF(tblLoan34[[#This Row],[PMT NO]]&lt;&gt;"",IF(ROW()-ROW(tblLoan34[[#Headers],[BEGINNING BALANCE]])=1,LoanAmount,INDEX(tblLoan34[ENDING BALANCE],ROW()-ROW(tblLoan34[[#Headers],[BEGINNING BALANCE]])-1)),"")</f>
        <v/>
      </c>
      <c r="D324" s="101" t="str">
        <f>IF(tblLoan34[[#This Row],[PMT NO]]&lt;&gt;"",ScheduledPayment,"")</f>
        <v/>
      </c>
      <c r="E32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24" s="101" t="str">
        <f>IF(tblLoan34[[#This Row],[PMT NO]]&lt;&gt;"",IF(tblLoan34[[#This Row],[SCHEDULED PAYMENT]]+tblLoan34[[#This Row],[EXTRA PAYMENT]]&lt;=tblLoan34[[#This Row],[BEGINNING BALANCE]],tblLoan34[[#This Row],[SCHEDULED PAYMENT]]+tblLoan34[[#This Row],[EXTRA PAYMENT]],tblLoan34[[#This Row],[BEGINNING BALANCE]]),"")</f>
        <v/>
      </c>
      <c r="G324" s="101" t="str">
        <f>IF(tblLoan34[[#This Row],[PMT NO]]&lt;&gt;"",tblLoan34[[#This Row],[TOTAL PAYMENT]]-tblLoan34[[#This Row],[INTEREST]],"")</f>
        <v/>
      </c>
      <c r="H324" s="101" t="str">
        <f>IF(tblLoan34[[#This Row],[PMT NO]]&lt;&gt;"",tblLoan34[[#This Row],[BEGINNING BALANCE]]*(InterestRate/PaymentsPerYear),"")</f>
        <v/>
      </c>
      <c r="I324" s="101" t="str">
        <f>IF(tblLoan34[[#This Row],[PMT NO]]&lt;&gt;"",IF(tblLoan34[[#This Row],[SCHEDULED PAYMENT]]+tblLoan34[[#This Row],[EXTRA PAYMENT]]&lt;=tblLoan34[[#This Row],[BEGINNING BALANCE]],tblLoan34[[#This Row],[BEGINNING BALANCE]]-tblLoan34[[#This Row],[PRINCIPAL]],0),"")</f>
        <v/>
      </c>
      <c r="J324" s="101" t="str">
        <f>IF(tblLoan34[[#This Row],[PMT NO]]&lt;&gt;"",SUM(INDEX(tblLoan34[INTEREST],1,1):tblLoan34[[#This Row],[INTEREST]]),"")</f>
        <v/>
      </c>
    </row>
    <row r="325" spans="1:10" x14ac:dyDescent="0.2">
      <c r="A325" s="97" t="str">
        <f>IF(LoanIsGood,IF(ROW()-ROW(tblLoan34[[#Headers],[PMT NO]])&gt;ScheduledNumberOfPayments,"",ROW()-ROW(tblLoan34[[#Headers],[PMT NO]])),"")</f>
        <v/>
      </c>
      <c r="B325" s="98" t="str">
        <f>IF(tblLoan34[[#This Row],[PMT NO]]&lt;&gt;"",EOMONTH(LoanStartDate,ROW(tblLoan34[[#This Row],[PMT NO]])-ROW(tblLoan34[[#Headers],[PMT NO]])-2)+DAY(LoanStartDate),"")</f>
        <v/>
      </c>
      <c r="C325" s="101" t="str">
        <f>IF(tblLoan34[[#This Row],[PMT NO]]&lt;&gt;"",IF(ROW()-ROW(tblLoan34[[#Headers],[BEGINNING BALANCE]])=1,LoanAmount,INDEX(tblLoan34[ENDING BALANCE],ROW()-ROW(tblLoan34[[#Headers],[BEGINNING BALANCE]])-1)),"")</f>
        <v/>
      </c>
      <c r="D325" s="101" t="str">
        <f>IF(tblLoan34[[#This Row],[PMT NO]]&lt;&gt;"",ScheduledPayment,"")</f>
        <v/>
      </c>
      <c r="E32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25" s="101" t="str">
        <f>IF(tblLoan34[[#This Row],[PMT NO]]&lt;&gt;"",IF(tblLoan34[[#This Row],[SCHEDULED PAYMENT]]+tblLoan34[[#This Row],[EXTRA PAYMENT]]&lt;=tblLoan34[[#This Row],[BEGINNING BALANCE]],tblLoan34[[#This Row],[SCHEDULED PAYMENT]]+tblLoan34[[#This Row],[EXTRA PAYMENT]],tblLoan34[[#This Row],[BEGINNING BALANCE]]),"")</f>
        <v/>
      </c>
      <c r="G325" s="101" t="str">
        <f>IF(tblLoan34[[#This Row],[PMT NO]]&lt;&gt;"",tblLoan34[[#This Row],[TOTAL PAYMENT]]-tblLoan34[[#This Row],[INTEREST]],"")</f>
        <v/>
      </c>
      <c r="H325" s="101" t="str">
        <f>IF(tblLoan34[[#This Row],[PMT NO]]&lt;&gt;"",tblLoan34[[#This Row],[BEGINNING BALANCE]]*(InterestRate/PaymentsPerYear),"")</f>
        <v/>
      </c>
      <c r="I325" s="101" t="str">
        <f>IF(tblLoan34[[#This Row],[PMT NO]]&lt;&gt;"",IF(tblLoan34[[#This Row],[SCHEDULED PAYMENT]]+tblLoan34[[#This Row],[EXTRA PAYMENT]]&lt;=tblLoan34[[#This Row],[BEGINNING BALANCE]],tblLoan34[[#This Row],[BEGINNING BALANCE]]-tblLoan34[[#This Row],[PRINCIPAL]],0),"")</f>
        <v/>
      </c>
      <c r="J325" s="101" t="str">
        <f>IF(tblLoan34[[#This Row],[PMT NO]]&lt;&gt;"",SUM(INDEX(tblLoan34[INTEREST],1,1):tblLoan34[[#This Row],[INTEREST]]),"")</f>
        <v/>
      </c>
    </row>
    <row r="326" spans="1:10" x14ac:dyDescent="0.2">
      <c r="A326" s="97" t="str">
        <f>IF(LoanIsGood,IF(ROW()-ROW(tblLoan34[[#Headers],[PMT NO]])&gt;ScheduledNumberOfPayments,"",ROW()-ROW(tblLoan34[[#Headers],[PMT NO]])),"")</f>
        <v/>
      </c>
      <c r="B326" s="98" t="str">
        <f>IF(tblLoan34[[#This Row],[PMT NO]]&lt;&gt;"",EOMONTH(LoanStartDate,ROW(tblLoan34[[#This Row],[PMT NO]])-ROW(tblLoan34[[#Headers],[PMT NO]])-2)+DAY(LoanStartDate),"")</f>
        <v/>
      </c>
      <c r="C326" s="101" t="str">
        <f>IF(tblLoan34[[#This Row],[PMT NO]]&lt;&gt;"",IF(ROW()-ROW(tblLoan34[[#Headers],[BEGINNING BALANCE]])=1,LoanAmount,INDEX(tblLoan34[ENDING BALANCE],ROW()-ROW(tblLoan34[[#Headers],[BEGINNING BALANCE]])-1)),"")</f>
        <v/>
      </c>
      <c r="D326" s="101" t="str">
        <f>IF(tblLoan34[[#This Row],[PMT NO]]&lt;&gt;"",ScheduledPayment,"")</f>
        <v/>
      </c>
      <c r="E32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26" s="101" t="str">
        <f>IF(tblLoan34[[#This Row],[PMT NO]]&lt;&gt;"",IF(tblLoan34[[#This Row],[SCHEDULED PAYMENT]]+tblLoan34[[#This Row],[EXTRA PAYMENT]]&lt;=tblLoan34[[#This Row],[BEGINNING BALANCE]],tblLoan34[[#This Row],[SCHEDULED PAYMENT]]+tblLoan34[[#This Row],[EXTRA PAYMENT]],tblLoan34[[#This Row],[BEGINNING BALANCE]]),"")</f>
        <v/>
      </c>
      <c r="G326" s="101" t="str">
        <f>IF(tblLoan34[[#This Row],[PMT NO]]&lt;&gt;"",tblLoan34[[#This Row],[TOTAL PAYMENT]]-tblLoan34[[#This Row],[INTEREST]],"")</f>
        <v/>
      </c>
      <c r="H326" s="101" t="str">
        <f>IF(tblLoan34[[#This Row],[PMT NO]]&lt;&gt;"",tblLoan34[[#This Row],[BEGINNING BALANCE]]*(InterestRate/PaymentsPerYear),"")</f>
        <v/>
      </c>
      <c r="I326" s="101" t="str">
        <f>IF(tblLoan34[[#This Row],[PMT NO]]&lt;&gt;"",IF(tblLoan34[[#This Row],[SCHEDULED PAYMENT]]+tblLoan34[[#This Row],[EXTRA PAYMENT]]&lt;=tblLoan34[[#This Row],[BEGINNING BALANCE]],tblLoan34[[#This Row],[BEGINNING BALANCE]]-tblLoan34[[#This Row],[PRINCIPAL]],0),"")</f>
        <v/>
      </c>
      <c r="J326" s="101" t="str">
        <f>IF(tblLoan34[[#This Row],[PMT NO]]&lt;&gt;"",SUM(INDEX(tblLoan34[INTEREST],1,1):tblLoan34[[#This Row],[INTEREST]]),"")</f>
        <v/>
      </c>
    </row>
    <row r="327" spans="1:10" x14ac:dyDescent="0.2">
      <c r="A327" s="97" t="str">
        <f>IF(LoanIsGood,IF(ROW()-ROW(tblLoan34[[#Headers],[PMT NO]])&gt;ScheduledNumberOfPayments,"",ROW()-ROW(tblLoan34[[#Headers],[PMT NO]])),"")</f>
        <v/>
      </c>
      <c r="B327" s="98" t="str">
        <f>IF(tblLoan34[[#This Row],[PMT NO]]&lt;&gt;"",EOMONTH(LoanStartDate,ROW(tblLoan34[[#This Row],[PMT NO]])-ROW(tblLoan34[[#Headers],[PMT NO]])-2)+DAY(LoanStartDate),"")</f>
        <v/>
      </c>
      <c r="C327" s="101" t="str">
        <f>IF(tblLoan34[[#This Row],[PMT NO]]&lt;&gt;"",IF(ROW()-ROW(tblLoan34[[#Headers],[BEGINNING BALANCE]])=1,LoanAmount,INDEX(tblLoan34[ENDING BALANCE],ROW()-ROW(tblLoan34[[#Headers],[BEGINNING BALANCE]])-1)),"")</f>
        <v/>
      </c>
      <c r="D327" s="101" t="str">
        <f>IF(tblLoan34[[#This Row],[PMT NO]]&lt;&gt;"",ScheduledPayment,"")</f>
        <v/>
      </c>
      <c r="E32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27" s="101" t="str">
        <f>IF(tblLoan34[[#This Row],[PMT NO]]&lt;&gt;"",IF(tblLoan34[[#This Row],[SCHEDULED PAYMENT]]+tblLoan34[[#This Row],[EXTRA PAYMENT]]&lt;=tblLoan34[[#This Row],[BEGINNING BALANCE]],tblLoan34[[#This Row],[SCHEDULED PAYMENT]]+tblLoan34[[#This Row],[EXTRA PAYMENT]],tblLoan34[[#This Row],[BEGINNING BALANCE]]),"")</f>
        <v/>
      </c>
      <c r="G327" s="101" t="str">
        <f>IF(tblLoan34[[#This Row],[PMT NO]]&lt;&gt;"",tblLoan34[[#This Row],[TOTAL PAYMENT]]-tblLoan34[[#This Row],[INTEREST]],"")</f>
        <v/>
      </c>
      <c r="H327" s="101" t="str">
        <f>IF(tblLoan34[[#This Row],[PMT NO]]&lt;&gt;"",tblLoan34[[#This Row],[BEGINNING BALANCE]]*(InterestRate/PaymentsPerYear),"")</f>
        <v/>
      </c>
      <c r="I327" s="101" t="str">
        <f>IF(tblLoan34[[#This Row],[PMT NO]]&lt;&gt;"",IF(tblLoan34[[#This Row],[SCHEDULED PAYMENT]]+tblLoan34[[#This Row],[EXTRA PAYMENT]]&lt;=tblLoan34[[#This Row],[BEGINNING BALANCE]],tblLoan34[[#This Row],[BEGINNING BALANCE]]-tblLoan34[[#This Row],[PRINCIPAL]],0),"")</f>
        <v/>
      </c>
      <c r="J327" s="101" t="str">
        <f>IF(tblLoan34[[#This Row],[PMT NO]]&lt;&gt;"",SUM(INDEX(tblLoan34[INTEREST],1,1):tblLoan34[[#This Row],[INTEREST]]),"")</f>
        <v/>
      </c>
    </row>
    <row r="328" spans="1:10" x14ac:dyDescent="0.2">
      <c r="A328" s="97" t="str">
        <f>IF(LoanIsGood,IF(ROW()-ROW(tblLoan34[[#Headers],[PMT NO]])&gt;ScheduledNumberOfPayments,"",ROW()-ROW(tblLoan34[[#Headers],[PMT NO]])),"")</f>
        <v/>
      </c>
      <c r="B328" s="98" t="str">
        <f>IF(tblLoan34[[#This Row],[PMT NO]]&lt;&gt;"",EOMONTH(LoanStartDate,ROW(tblLoan34[[#This Row],[PMT NO]])-ROW(tblLoan34[[#Headers],[PMT NO]])-2)+DAY(LoanStartDate),"")</f>
        <v/>
      </c>
      <c r="C328" s="101" t="str">
        <f>IF(tblLoan34[[#This Row],[PMT NO]]&lt;&gt;"",IF(ROW()-ROW(tblLoan34[[#Headers],[BEGINNING BALANCE]])=1,LoanAmount,INDEX(tblLoan34[ENDING BALANCE],ROW()-ROW(tblLoan34[[#Headers],[BEGINNING BALANCE]])-1)),"")</f>
        <v/>
      </c>
      <c r="D328" s="101" t="str">
        <f>IF(tblLoan34[[#This Row],[PMT NO]]&lt;&gt;"",ScheduledPayment,"")</f>
        <v/>
      </c>
      <c r="E32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28" s="101" t="str">
        <f>IF(tblLoan34[[#This Row],[PMT NO]]&lt;&gt;"",IF(tblLoan34[[#This Row],[SCHEDULED PAYMENT]]+tblLoan34[[#This Row],[EXTRA PAYMENT]]&lt;=tblLoan34[[#This Row],[BEGINNING BALANCE]],tblLoan34[[#This Row],[SCHEDULED PAYMENT]]+tblLoan34[[#This Row],[EXTRA PAYMENT]],tblLoan34[[#This Row],[BEGINNING BALANCE]]),"")</f>
        <v/>
      </c>
      <c r="G328" s="101" t="str">
        <f>IF(tblLoan34[[#This Row],[PMT NO]]&lt;&gt;"",tblLoan34[[#This Row],[TOTAL PAYMENT]]-tblLoan34[[#This Row],[INTEREST]],"")</f>
        <v/>
      </c>
      <c r="H328" s="101" t="str">
        <f>IF(tblLoan34[[#This Row],[PMT NO]]&lt;&gt;"",tblLoan34[[#This Row],[BEGINNING BALANCE]]*(InterestRate/PaymentsPerYear),"")</f>
        <v/>
      </c>
      <c r="I328" s="101" t="str">
        <f>IF(tblLoan34[[#This Row],[PMT NO]]&lt;&gt;"",IF(tblLoan34[[#This Row],[SCHEDULED PAYMENT]]+tblLoan34[[#This Row],[EXTRA PAYMENT]]&lt;=tblLoan34[[#This Row],[BEGINNING BALANCE]],tblLoan34[[#This Row],[BEGINNING BALANCE]]-tblLoan34[[#This Row],[PRINCIPAL]],0),"")</f>
        <v/>
      </c>
      <c r="J328" s="101" t="str">
        <f>IF(tblLoan34[[#This Row],[PMT NO]]&lt;&gt;"",SUM(INDEX(tblLoan34[INTEREST],1,1):tblLoan34[[#This Row],[INTEREST]]),"")</f>
        <v/>
      </c>
    </row>
    <row r="329" spans="1:10" x14ac:dyDescent="0.2">
      <c r="A329" s="97" t="str">
        <f>IF(LoanIsGood,IF(ROW()-ROW(tblLoan34[[#Headers],[PMT NO]])&gt;ScheduledNumberOfPayments,"",ROW()-ROW(tblLoan34[[#Headers],[PMT NO]])),"")</f>
        <v/>
      </c>
      <c r="B329" s="98" t="str">
        <f>IF(tblLoan34[[#This Row],[PMT NO]]&lt;&gt;"",EOMONTH(LoanStartDate,ROW(tblLoan34[[#This Row],[PMT NO]])-ROW(tblLoan34[[#Headers],[PMT NO]])-2)+DAY(LoanStartDate),"")</f>
        <v/>
      </c>
      <c r="C329" s="101" t="str">
        <f>IF(tblLoan34[[#This Row],[PMT NO]]&lt;&gt;"",IF(ROW()-ROW(tblLoan34[[#Headers],[BEGINNING BALANCE]])=1,LoanAmount,INDEX(tblLoan34[ENDING BALANCE],ROW()-ROW(tblLoan34[[#Headers],[BEGINNING BALANCE]])-1)),"")</f>
        <v/>
      </c>
      <c r="D329" s="101" t="str">
        <f>IF(tblLoan34[[#This Row],[PMT NO]]&lt;&gt;"",ScheduledPayment,"")</f>
        <v/>
      </c>
      <c r="E32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29" s="101" t="str">
        <f>IF(tblLoan34[[#This Row],[PMT NO]]&lt;&gt;"",IF(tblLoan34[[#This Row],[SCHEDULED PAYMENT]]+tblLoan34[[#This Row],[EXTRA PAYMENT]]&lt;=tblLoan34[[#This Row],[BEGINNING BALANCE]],tblLoan34[[#This Row],[SCHEDULED PAYMENT]]+tblLoan34[[#This Row],[EXTRA PAYMENT]],tblLoan34[[#This Row],[BEGINNING BALANCE]]),"")</f>
        <v/>
      </c>
      <c r="G329" s="101" t="str">
        <f>IF(tblLoan34[[#This Row],[PMT NO]]&lt;&gt;"",tblLoan34[[#This Row],[TOTAL PAYMENT]]-tblLoan34[[#This Row],[INTEREST]],"")</f>
        <v/>
      </c>
      <c r="H329" s="101" t="str">
        <f>IF(tblLoan34[[#This Row],[PMT NO]]&lt;&gt;"",tblLoan34[[#This Row],[BEGINNING BALANCE]]*(InterestRate/PaymentsPerYear),"")</f>
        <v/>
      </c>
      <c r="I329" s="101" t="str">
        <f>IF(tblLoan34[[#This Row],[PMT NO]]&lt;&gt;"",IF(tblLoan34[[#This Row],[SCHEDULED PAYMENT]]+tblLoan34[[#This Row],[EXTRA PAYMENT]]&lt;=tblLoan34[[#This Row],[BEGINNING BALANCE]],tblLoan34[[#This Row],[BEGINNING BALANCE]]-tblLoan34[[#This Row],[PRINCIPAL]],0),"")</f>
        <v/>
      </c>
      <c r="J329" s="101" t="str">
        <f>IF(tblLoan34[[#This Row],[PMT NO]]&lt;&gt;"",SUM(INDEX(tblLoan34[INTEREST],1,1):tblLoan34[[#This Row],[INTEREST]]),"")</f>
        <v/>
      </c>
    </row>
    <row r="330" spans="1:10" x14ac:dyDescent="0.2">
      <c r="A330" s="97" t="str">
        <f>IF(LoanIsGood,IF(ROW()-ROW(tblLoan34[[#Headers],[PMT NO]])&gt;ScheduledNumberOfPayments,"",ROW()-ROW(tblLoan34[[#Headers],[PMT NO]])),"")</f>
        <v/>
      </c>
      <c r="B330" s="98" t="str">
        <f>IF(tblLoan34[[#This Row],[PMT NO]]&lt;&gt;"",EOMONTH(LoanStartDate,ROW(tblLoan34[[#This Row],[PMT NO]])-ROW(tblLoan34[[#Headers],[PMT NO]])-2)+DAY(LoanStartDate),"")</f>
        <v/>
      </c>
      <c r="C330" s="101" t="str">
        <f>IF(tblLoan34[[#This Row],[PMT NO]]&lt;&gt;"",IF(ROW()-ROW(tblLoan34[[#Headers],[BEGINNING BALANCE]])=1,LoanAmount,INDEX(tblLoan34[ENDING BALANCE],ROW()-ROW(tblLoan34[[#Headers],[BEGINNING BALANCE]])-1)),"")</f>
        <v/>
      </c>
      <c r="D330" s="101" t="str">
        <f>IF(tblLoan34[[#This Row],[PMT NO]]&lt;&gt;"",ScheduledPayment,"")</f>
        <v/>
      </c>
      <c r="E33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30" s="101" t="str">
        <f>IF(tblLoan34[[#This Row],[PMT NO]]&lt;&gt;"",IF(tblLoan34[[#This Row],[SCHEDULED PAYMENT]]+tblLoan34[[#This Row],[EXTRA PAYMENT]]&lt;=tblLoan34[[#This Row],[BEGINNING BALANCE]],tblLoan34[[#This Row],[SCHEDULED PAYMENT]]+tblLoan34[[#This Row],[EXTRA PAYMENT]],tblLoan34[[#This Row],[BEGINNING BALANCE]]),"")</f>
        <v/>
      </c>
      <c r="G330" s="101" t="str">
        <f>IF(tblLoan34[[#This Row],[PMT NO]]&lt;&gt;"",tblLoan34[[#This Row],[TOTAL PAYMENT]]-tblLoan34[[#This Row],[INTEREST]],"")</f>
        <v/>
      </c>
      <c r="H330" s="101" t="str">
        <f>IF(tblLoan34[[#This Row],[PMT NO]]&lt;&gt;"",tblLoan34[[#This Row],[BEGINNING BALANCE]]*(InterestRate/PaymentsPerYear),"")</f>
        <v/>
      </c>
      <c r="I330" s="101" t="str">
        <f>IF(tblLoan34[[#This Row],[PMT NO]]&lt;&gt;"",IF(tblLoan34[[#This Row],[SCHEDULED PAYMENT]]+tblLoan34[[#This Row],[EXTRA PAYMENT]]&lt;=tblLoan34[[#This Row],[BEGINNING BALANCE]],tblLoan34[[#This Row],[BEGINNING BALANCE]]-tblLoan34[[#This Row],[PRINCIPAL]],0),"")</f>
        <v/>
      </c>
      <c r="J330" s="101" t="str">
        <f>IF(tblLoan34[[#This Row],[PMT NO]]&lt;&gt;"",SUM(INDEX(tblLoan34[INTEREST],1,1):tblLoan34[[#This Row],[INTEREST]]),"")</f>
        <v/>
      </c>
    </row>
    <row r="331" spans="1:10" x14ac:dyDescent="0.2">
      <c r="A331" s="97" t="str">
        <f>IF(LoanIsGood,IF(ROW()-ROW(tblLoan34[[#Headers],[PMT NO]])&gt;ScheduledNumberOfPayments,"",ROW()-ROW(tblLoan34[[#Headers],[PMT NO]])),"")</f>
        <v/>
      </c>
      <c r="B331" s="98" t="str">
        <f>IF(tblLoan34[[#This Row],[PMT NO]]&lt;&gt;"",EOMONTH(LoanStartDate,ROW(tblLoan34[[#This Row],[PMT NO]])-ROW(tblLoan34[[#Headers],[PMT NO]])-2)+DAY(LoanStartDate),"")</f>
        <v/>
      </c>
      <c r="C331" s="101" t="str">
        <f>IF(tblLoan34[[#This Row],[PMT NO]]&lt;&gt;"",IF(ROW()-ROW(tblLoan34[[#Headers],[BEGINNING BALANCE]])=1,LoanAmount,INDEX(tblLoan34[ENDING BALANCE],ROW()-ROW(tblLoan34[[#Headers],[BEGINNING BALANCE]])-1)),"")</f>
        <v/>
      </c>
      <c r="D331" s="101" t="str">
        <f>IF(tblLoan34[[#This Row],[PMT NO]]&lt;&gt;"",ScheduledPayment,"")</f>
        <v/>
      </c>
      <c r="E33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31" s="101" t="str">
        <f>IF(tblLoan34[[#This Row],[PMT NO]]&lt;&gt;"",IF(tblLoan34[[#This Row],[SCHEDULED PAYMENT]]+tblLoan34[[#This Row],[EXTRA PAYMENT]]&lt;=tblLoan34[[#This Row],[BEGINNING BALANCE]],tblLoan34[[#This Row],[SCHEDULED PAYMENT]]+tblLoan34[[#This Row],[EXTRA PAYMENT]],tblLoan34[[#This Row],[BEGINNING BALANCE]]),"")</f>
        <v/>
      </c>
      <c r="G331" s="101" t="str">
        <f>IF(tblLoan34[[#This Row],[PMT NO]]&lt;&gt;"",tblLoan34[[#This Row],[TOTAL PAYMENT]]-tblLoan34[[#This Row],[INTEREST]],"")</f>
        <v/>
      </c>
      <c r="H331" s="101" t="str">
        <f>IF(tblLoan34[[#This Row],[PMT NO]]&lt;&gt;"",tblLoan34[[#This Row],[BEGINNING BALANCE]]*(InterestRate/PaymentsPerYear),"")</f>
        <v/>
      </c>
      <c r="I331" s="101" t="str">
        <f>IF(tblLoan34[[#This Row],[PMT NO]]&lt;&gt;"",IF(tblLoan34[[#This Row],[SCHEDULED PAYMENT]]+tblLoan34[[#This Row],[EXTRA PAYMENT]]&lt;=tblLoan34[[#This Row],[BEGINNING BALANCE]],tblLoan34[[#This Row],[BEGINNING BALANCE]]-tblLoan34[[#This Row],[PRINCIPAL]],0),"")</f>
        <v/>
      </c>
      <c r="J331" s="101" t="str">
        <f>IF(tblLoan34[[#This Row],[PMT NO]]&lt;&gt;"",SUM(INDEX(tblLoan34[INTEREST],1,1):tblLoan34[[#This Row],[INTEREST]]),"")</f>
        <v/>
      </c>
    </row>
    <row r="332" spans="1:10" x14ac:dyDescent="0.2">
      <c r="A332" s="97" t="str">
        <f>IF(LoanIsGood,IF(ROW()-ROW(tblLoan34[[#Headers],[PMT NO]])&gt;ScheduledNumberOfPayments,"",ROW()-ROW(tblLoan34[[#Headers],[PMT NO]])),"")</f>
        <v/>
      </c>
      <c r="B332" s="98" t="str">
        <f>IF(tblLoan34[[#This Row],[PMT NO]]&lt;&gt;"",EOMONTH(LoanStartDate,ROW(tblLoan34[[#This Row],[PMT NO]])-ROW(tblLoan34[[#Headers],[PMT NO]])-2)+DAY(LoanStartDate),"")</f>
        <v/>
      </c>
      <c r="C332" s="101" t="str">
        <f>IF(tblLoan34[[#This Row],[PMT NO]]&lt;&gt;"",IF(ROW()-ROW(tblLoan34[[#Headers],[BEGINNING BALANCE]])=1,LoanAmount,INDEX(tblLoan34[ENDING BALANCE],ROW()-ROW(tblLoan34[[#Headers],[BEGINNING BALANCE]])-1)),"")</f>
        <v/>
      </c>
      <c r="D332" s="101" t="str">
        <f>IF(tblLoan34[[#This Row],[PMT NO]]&lt;&gt;"",ScheduledPayment,"")</f>
        <v/>
      </c>
      <c r="E33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32" s="101" t="str">
        <f>IF(tblLoan34[[#This Row],[PMT NO]]&lt;&gt;"",IF(tblLoan34[[#This Row],[SCHEDULED PAYMENT]]+tblLoan34[[#This Row],[EXTRA PAYMENT]]&lt;=tblLoan34[[#This Row],[BEGINNING BALANCE]],tblLoan34[[#This Row],[SCHEDULED PAYMENT]]+tblLoan34[[#This Row],[EXTRA PAYMENT]],tblLoan34[[#This Row],[BEGINNING BALANCE]]),"")</f>
        <v/>
      </c>
      <c r="G332" s="101" t="str">
        <f>IF(tblLoan34[[#This Row],[PMT NO]]&lt;&gt;"",tblLoan34[[#This Row],[TOTAL PAYMENT]]-tblLoan34[[#This Row],[INTEREST]],"")</f>
        <v/>
      </c>
      <c r="H332" s="101" t="str">
        <f>IF(tblLoan34[[#This Row],[PMT NO]]&lt;&gt;"",tblLoan34[[#This Row],[BEGINNING BALANCE]]*(InterestRate/PaymentsPerYear),"")</f>
        <v/>
      </c>
      <c r="I332" s="101" t="str">
        <f>IF(tblLoan34[[#This Row],[PMT NO]]&lt;&gt;"",IF(tblLoan34[[#This Row],[SCHEDULED PAYMENT]]+tblLoan34[[#This Row],[EXTRA PAYMENT]]&lt;=tblLoan34[[#This Row],[BEGINNING BALANCE]],tblLoan34[[#This Row],[BEGINNING BALANCE]]-tblLoan34[[#This Row],[PRINCIPAL]],0),"")</f>
        <v/>
      </c>
      <c r="J332" s="101" t="str">
        <f>IF(tblLoan34[[#This Row],[PMT NO]]&lt;&gt;"",SUM(INDEX(tblLoan34[INTEREST],1,1):tblLoan34[[#This Row],[INTEREST]]),"")</f>
        <v/>
      </c>
    </row>
    <row r="333" spans="1:10" x14ac:dyDescent="0.2">
      <c r="A333" s="97" t="str">
        <f>IF(LoanIsGood,IF(ROW()-ROW(tblLoan34[[#Headers],[PMT NO]])&gt;ScheduledNumberOfPayments,"",ROW()-ROW(tblLoan34[[#Headers],[PMT NO]])),"")</f>
        <v/>
      </c>
      <c r="B333" s="98" t="str">
        <f>IF(tblLoan34[[#This Row],[PMT NO]]&lt;&gt;"",EOMONTH(LoanStartDate,ROW(tblLoan34[[#This Row],[PMT NO]])-ROW(tblLoan34[[#Headers],[PMT NO]])-2)+DAY(LoanStartDate),"")</f>
        <v/>
      </c>
      <c r="C333" s="101" t="str">
        <f>IF(tblLoan34[[#This Row],[PMT NO]]&lt;&gt;"",IF(ROW()-ROW(tblLoan34[[#Headers],[BEGINNING BALANCE]])=1,LoanAmount,INDEX(tblLoan34[ENDING BALANCE],ROW()-ROW(tblLoan34[[#Headers],[BEGINNING BALANCE]])-1)),"")</f>
        <v/>
      </c>
      <c r="D333" s="101" t="str">
        <f>IF(tblLoan34[[#This Row],[PMT NO]]&lt;&gt;"",ScheduledPayment,"")</f>
        <v/>
      </c>
      <c r="E33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33" s="101" t="str">
        <f>IF(tblLoan34[[#This Row],[PMT NO]]&lt;&gt;"",IF(tblLoan34[[#This Row],[SCHEDULED PAYMENT]]+tblLoan34[[#This Row],[EXTRA PAYMENT]]&lt;=tblLoan34[[#This Row],[BEGINNING BALANCE]],tblLoan34[[#This Row],[SCHEDULED PAYMENT]]+tblLoan34[[#This Row],[EXTRA PAYMENT]],tblLoan34[[#This Row],[BEGINNING BALANCE]]),"")</f>
        <v/>
      </c>
      <c r="G333" s="101" t="str">
        <f>IF(tblLoan34[[#This Row],[PMT NO]]&lt;&gt;"",tblLoan34[[#This Row],[TOTAL PAYMENT]]-tblLoan34[[#This Row],[INTEREST]],"")</f>
        <v/>
      </c>
      <c r="H333" s="101" t="str">
        <f>IF(tblLoan34[[#This Row],[PMT NO]]&lt;&gt;"",tblLoan34[[#This Row],[BEGINNING BALANCE]]*(InterestRate/PaymentsPerYear),"")</f>
        <v/>
      </c>
      <c r="I333" s="101" t="str">
        <f>IF(tblLoan34[[#This Row],[PMT NO]]&lt;&gt;"",IF(tblLoan34[[#This Row],[SCHEDULED PAYMENT]]+tblLoan34[[#This Row],[EXTRA PAYMENT]]&lt;=tblLoan34[[#This Row],[BEGINNING BALANCE]],tblLoan34[[#This Row],[BEGINNING BALANCE]]-tblLoan34[[#This Row],[PRINCIPAL]],0),"")</f>
        <v/>
      </c>
      <c r="J333" s="101" t="str">
        <f>IF(tblLoan34[[#This Row],[PMT NO]]&lt;&gt;"",SUM(INDEX(tblLoan34[INTEREST],1,1):tblLoan34[[#This Row],[INTEREST]]),"")</f>
        <v/>
      </c>
    </row>
    <row r="334" spans="1:10" x14ac:dyDescent="0.2">
      <c r="A334" s="97" t="str">
        <f>IF(LoanIsGood,IF(ROW()-ROW(tblLoan34[[#Headers],[PMT NO]])&gt;ScheduledNumberOfPayments,"",ROW()-ROW(tblLoan34[[#Headers],[PMT NO]])),"")</f>
        <v/>
      </c>
      <c r="B334" s="98" t="str">
        <f>IF(tblLoan34[[#This Row],[PMT NO]]&lt;&gt;"",EOMONTH(LoanStartDate,ROW(tblLoan34[[#This Row],[PMT NO]])-ROW(tblLoan34[[#Headers],[PMT NO]])-2)+DAY(LoanStartDate),"")</f>
        <v/>
      </c>
      <c r="C334" s="101" t="str">
        <f>IF(tblLoan34[[#This Row],[PMT NO]]&lt;&gt;"",IF(ROW()-ROW(tblLoan34[[#Headers],[BEGINNING BALANCE]])=1,LoanAmount,INDEX(tblLoan34[ENDING BALANCE],ROW()-ROW(tblLoan34[[#Headers],[BEGINNING BALANCE]])-1)),"")</f>
        <v/>
      </c>
      <c r="D334" s="101" t="str">
        <f>IF(tblLoan34[[#This Row],[PMT NO]]&lt;&gt;"",ScheduledPayment,"")</f>
        <v/>
      </c>
      <c r="E33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34" s="101" t="str">
        <f>IF(tblLoan34[[#This Row],[PMT NO]]&lt;&gt;"",IF(tblLoan34[[#This Row],[SCHEDULED PAYMENT]]+tblLoan34[[#This Row],[EXTRA PAYMENT]]&lt;=tblLoan34[[#This Row],[BEGINNING BALANCE]],tblLoan34[[#This Row],[SCHEDULED PAYMENT]]+tblLoan34[[#This Row],[EXTRA PAYMENT]],tblLoan34[[#This Row],[BEGINNING BALANCE]]),"")</f>
        <v/>
      </c>
      <c r="G334" s="101" t="str">
        <f>IF(tblLoan34[[#This Row],[PMT NO]]&lt;&gt;"",tblLoan34[[#This Row],[TOTAL PAYMENT]]-tblLoan34[[#This Row],[INTEREST]],"")</f>
        <v/>
      </c>
      <c r="H334" s="101" t="str">
        <f>IF(tblLoan34[[#This Row],[PMT NO]]&lt;&gt;"",tblLoan34[[#This Row],[BEGINNING BALANCE]]*(InterestRate/PaymentsPerYear),"")</f>
        <v/>
      </c>
      <c r="I334" s="101" t="str">
        <f>IF(tblLoan34[[#This Row],[PMT NO]]&lt;&gt;"",IF(tblLoan34[[#This Row],[SCHEDULED PAYMENT]]+tblLoan34[[#This Row],[EXTRA PAYMENT]]&lt;=tblLoan34[[#This Row],[BEGINNING BALANCE]],tblLoan34[[#This Row],[BEGINNING BALANCE]]-tblLoan34[[#This Row],[PRINCIPAL]],0),"")</f>
        <v/>
      </c>
      <c r="J334" s="101" t="str">
        <f>IF(tblLoan34[[#This Row],[PMT NO]]&lt;&gt;"",SUM(INDEX(tblLoan34[INTEREST],1,1):tblLoan34[[#This Row],[INTEREST]]),"")</f>
        <v/>
      </c>
    </row>
    <row r="335" spans="1:10" x14ac:dyDescent="0.2">
      <c r="A335" s="97" t="str">
        <f>IF(LoanIsGood,IF(ROW()-ROW(tblLoan34[[#Headers],[PMT NO]])&gt;ScheduledNumberOfPayments,"",ROW()-ROW(tblLoan34[[#Headers],[PMT NO]])),"")</f>
        <v/>
      </c>
      <c r="B335" s="98" t="str">
        <f>IF(tblLoan34[[#This Row],[PMT NO]]&lt;&gt;"",EOMONTH(LoanStartDate,ROW(tblLoan34[[#This Row],[PMT NO]])-ROW(tblLoan34[[#Headers],[PMT NO]])-2)+DAY(LoanStartDate),"")</f>
        <v/>
      </c>
      <c r="C335" s="101" t="str">
        <f>IF(tblLoan34[[#This Row],[PMT NO]]&lt;&gt;"",IF(ROW()-ROW(tblLoan34[[#Headers],[BEGINNING BALANCE]])=1,LoanAmount,INDEX(tblLoan34[ENDING BALANCE],ROW()-ROW(tblLoan34[[#Headers],[BEGINNING BALANCE]])-1)),"")</f>
        <v/>
      </c>
      <c r="D335" s="101" t="str">
        <f>IF(tblLoan34[[#This Row],[PMT NO]]&lt;&gt;"",ScheduledPayment,"")</f>
        <v/>
      </c>
      <c r="E33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35" s="101" t="str">
        <f>IF(tblLoan34[[#This Row],[PMT NO]]&lt;&gt;"",IF(tblLoan34[[#This Row],[SCHEDULED PAYMENT]]+tblLoan34[[#This Row],[EXTRA PAYMENT]]&lt;=tblLoan34[[#This Row],[BEGINNING BALANCE]],tblLoan34[[#This Row],[SCHEDULED PAYMENT]]+tblLoan34[[#This Row],[EXTRA PAYMENT]],tblLoan34[[#This Row],[BEGINNING BALANCE]]),"")</f>
        <v/>
      </c>
      <c r="G335" s="101" t="str">
        <f>IF(tblLoan34[[#This Row],[PMT NO]]&lt;&gt;"",tblLoan34[[#This Row],[TOTAL PAYMENT]]-tblLoan34[[#This Row],[INTEREST]],"")</f>
        <v/>
      </c>
      <c r="H335" s="101" t="str">
        <f>IF(tblLoan34[[#This Row],[PMT NO]]&lt;&gt;"",tblLoan34[[#This Row],[BEGINNING BALANCE]]*(InterestRate/PaymentsPerYear),"")</f>
        <v/>
      </c>
      <c r="I335" s="101" t="str">
        <f>IF(tblLoan34[[#This Row],[PMT NO]]&lt;&gt;"",IF(tblLoan34[[#This Row],[SCHEDULED PAYMENT]]+tblLoan34[[#This Row],[EXTRA PAYMENT]]&lt;=tblLoan34[[#This Row],[BEGINNING BALANCE]],tblLoan34[[#This Row],[BEGINNING BALANCE]]-tblLoan34[[#This Row],[PRINCIPAL]],0),"")</f>
        <v/>
      </c>
      <c r="J335" s="101" t="str">
        <f>IF(tblLoan34[[#This Row],[PMT NO]]&lt;&gt;"",SUM(INDEX(tblLoan34[INTEREST],1,1):tblLoan34[[#This Row],[INTEREST]]),"")</f>
        <v/>
      </c>
    </row>
    <row r="336" spans="1:10" x14ac:dyDescent="0.2">
      <c r="A336" s="97" t="str">
        <f>IF(LoanIsGood,IF(ROW()-ROW(tblLoan34[[#Headers],[PMT NO]])&gt;ScheduledNumberOfPayments,"",ROW()-ROW(tblLoan34[[#Headers],[PMT NO]])),"")</f>
        <v/>
      </c>
      <c r="B336" s="98" t="str">
        <f>IF(tblLoan34[[#This Row],[PMT NO]]&lt;&gt;"",EOMONTH(LoanStartDate,ROW(tblLoan34[[#This Row],[PMT NO]])-ROW(tblLoan34[[#Headers],[PMT NO]])-2)+DAY(LoanStartDate),"")</f>
        <v/>
      </c>
      <c r="C336" s="101" t="str">
        <f>IF(tblLoan34[[#This Row],[PMT NO]]&lt;&gt;"",IF(ROW()-ROW(tblLoan34[[#Headers],[BEGINNING BALANCE]])=1,LoanAmount,INDEX(tblLoan34[ENDING BALANCE],ROW()-ROW(tblLoan34[[#Headers],[BEGINNING BALANCE]])-1)),"")</f>
        <v/>
      </c>
      <c r="D336" s="101" t="str">
        <f>IF(tblLoan34[[#This Row],[PMT NO]]&lt;&gt;"",ScheduledPayment,"")</f>
        <v/>
      </c>
      <c r="E33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36" s="101" t="str">
        <f>IF(tblLoan34[[#This Row],[PMT NO]]&lt;&gt;"",IF(tblLoan34[[#This Row],[SCHEDULED PAYMENT]]+tblLoan34[[#This Row],[EXTRA PAYMENT]]&lt;=tblLoan34[[#This Row],[BEGINNING BALANCE]],tblLoan34[[#This Row],[SCHEDULED PAYMENT]]+tblLoan34[[#This Row],[EXTRA PAYMENT]],tblLoan34[[#This Row],[BEGINNING BALANCE]]),"")</f>
        <v/>
      </c>
      <c r="G336" s="101" t="str">
        <f>IF(tblLoan34[[#This Row],[PMT NO]]&lt;&gt;"",tblLoan34[[#This Row],[TOTAL PAYMENT]]-tblLoan34[[#This Row],[INTEREST]],"")</f>
        <v/>
      </c>
      <c r="H336" s="101" t="str">
        <f>IF(tblLoan34[[#This Row],[PMT NO]]&lt;&gt;"",tblLoan34[[#This Row],[BEGINNING BALANCE]]*(InterestRate/PaymentsPerYear),"")</f>
        <v/>
      </c>
      <c r="I336" s="101" t="str">
        <f>IF(tblLoan34[[#This Row],[PMT NO]]&lt;&gt;"",IF(tblLoan34[[#This Row],[SCHEDULED PAYMENT]]+tblLoan34[[#This Row],[EXTRA PAYMENT]]&lt;=tblLoan34[[#This Row],[BEGINNING BALANCE]],tblLoan34[[#This Row],[BEGINNING BALANCE]]-tblLoan34[[#This Row],[PRINCIPAL]],0),"")</f>
        <v/>
      </c>
      <c r="J336" s="101" t="str">
        <f>IF(tblLoan34[[#This Row],[PMT NO]]&lt;&gt;"",SUM(INDEX(tblLoan34[INTEREST],1,1):tblLoan34[[#This Row],[INTEREST]]),"")</f>
        <v/>
      </c>
    </row>
    <row r="337" spans="1:10" x14ac:dyDescent="0.2">
      <c r="A337" s="97" t="str">
        <f>IF(LoanIsGood,IF(ROW()-ROW(tblLoan34[[#Headers],[PMT NO]])&gt;ScheduledNumberOfPayments,"",ROW()-ROW(tblLoan34[[#Headers],[PMT NO]])),"")</f>
        <v/>
      </c>
      <c r="B337" s="98" t="str">
        <f>IF(tblLoan34[[#This Row],[PMT NO]]&lt;&gt;"",EOMONTH(LoanStartDate,ROW(tblLoan34[[#This Row],[PMT NO]])-ROW(tblLoan34[[#Headers],[PMT NO]])-2)+DAY(LoanStartDate),"")</f>
        <v/>
      </c>
      <c r="C337" s="101" t="str">
        <f>IF(tblLoan34[[#This Row],[PMT NO]]&lt;&gt;"",IF(ROW()-ROW(tblLoan34[[#Headers],[BEGINNING BALANCE]])=1,LoanAmount,INDEX(tblLoan34[ENDING BALANCE],ROW()-ROW(tblLoan34[[#Headers],[BEGINNING BALANCE]])-1)),"")</f>
        <v/>
      </c>
      <c r="D337" s="101" t="str">
        <f>IF(tblLoan34[[#This Row],[PMT NO]]&lt;&gt;"",ScheduledPayment,"")</f>
        <v/>
      </c>
      <c r="E33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37" s="101" t="str">
        <f>IF(tblLoan34[[#This Row],[PMT NO]]&lt;&gt;"",IF(tblLoan34[[#This Row],[SCHEDULED PAYMENT]]+tblLoan34[[#This Row],[EXTRA PAYMENT]]&lt;=tblLoan34[[#This Row],[BEGINNING BALANCE]],tblLoan34[[#This Row],[SCHEDULED PAYMENT]]+tblLoan34[[#This Row],[EXTRA PAYMENT]],tblLoan34[[#This Row],[BEGINNING BALANCE]]),"")</f>
        <v/>
      </c>
      <c r="G337" s="101" t="str">
        <f>IF(tblLoan34[[#This Row],[PMT NO]]&lt;&gt;"",tblLoan34[[#This Row],[TOTAL PAYMENT]]-tblLoan34[[#This Row],[INTEREST]],"")</f>
        <v/>
      </c>
      <c r="H337" s="101" t="str">
        <f>IF(tblLoan34[[#This Row],[PMT NO]]&lt;&gt;"",tblLoan34[[#This Row],[BEGINNING BALANCE]]*(InterestRate/PaymentsPerYear),"")</f>
        <v/>
      </c>
      <c r="I337" s="101" t="str">
        <f>IF(tblLoan34[[#This Row],[PMT NO]]&lt;&gt;"",IF(tblLoan34[[#This Row],[SCHEDULED PAYMENT]]+tblLoan34[[#This Row],[EXTRA PAYMENT]]&lt;=tblLoan34[[#This Row],[BEGINNING BALANCE]],tblLoan34[[#This Row],[BEGINNING BALANCE]]-tblLoan34[[#This Row],[PRINCIPAL]],0),"")</f>
        <v/>
      </c>
      <c r="J337" s="101" t="str">
        <f>IF(tblLoan34[[#This Row],[PMT NO]]&lt;&gt;"",SUM(INDEX(tblLoan34[INTEREST],1,1):tblLoan34[[#This Row],[INTEREST]]),"")</f>
        <v/>
      </c>
    </row>
    <row r="338" spans="1:10" x14ac:dyDescent="0.2">
      <c r="A338" s="97" t="str">
        <f>IF(LoanIsGood,IF(ROW()-ROW(tblLoan34[[#Headers],[PMT NO]])&gt;ScheduledNumberOfPayments,"",ROW()-ROW(tblLoan34[[#Headers],[PMT NO]])),"")</f>
        <v/>
      </c>
      <c r="B338" s="98" t="str">
        <f>IF(tblLoan34[[#This Row],[PMT NO]]&lt;&gt;"",EOMONTH(LoanStartDate,ROW(tblLoan34[[#This Row],[PMT NO]])-ROW(tblLoan34[[#Headers],[PMT NO]])-2)+DAY(LoanStartDate),"")</f>
        <v/>
      </c>
      <c r="C338" s="101" t="str">
        <f>IF(tblLoan34[[#This Row],[PMT NO]]&lt;&gt;"",IF(ROW()-ROW(tblLoan34[[#Headers],[BEGINNING BALANCE]])=1,LoanAmount,INDEX(tblLoan34[ENDING BALANCE],ROW()-ROW(tblLoan34[[#Headers],[BEGINNING BALANCE]])-1)),"")</f>
        <v/>
      </c>
      <c r="D338" s="101" t="str">
        <f>IF(tblLoan34[[#This Row],[PMT NO]]&lt;&gt;"",ScheduledPayment,"")</f>
        <v/>
      </c>
      <c r="E33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38" s="101" t="str">
        <f>IF(tblLoan34[[#This Row],[PMT NO]]&lt;&gt;"",IF(tblLoan34[[#This Row],[SCHEDULED PAYMENT]]+tblLoan34[[#This Row],[EXTRA PAYMENT]]&lt;=tblLoan34[[#This Row],[BEGINNING BALANCE]],tblLoan34[[#This Row],[SCHEDULED PAYMENT]]+tblLoan34[[#This Row],[EXTRA PAYMENT]],tblLoan34[[#This Row],[BEGINNING BALANCE]]),"")</f>
        <v/>
      </c>
      <c r="G338" s="101" t="str">
        <f>IF(tblLoan34[[#This Row],[PMT NO]]&lt;&gt;"",tblLoan34[[#This Row],[TOTAL PAYMENT]]-tblLoan34[[#This Row],[INTEREST]],"")</f>
        <v/>
      </c>
      <c r="H338" s="101" t="str">
        <f>IF(tblLoan34[[#This Row],[PMT NO]]&lt;&gt;"",tblLoan34[[#This Row],[BEGINNING BALANCE]]*(InterestRate/PaymentsPerYear),"")</f>
        <v/>
      </c>
      <c r="I338" s="101" t="str">
        <f>IF(tblLoan34[[#This Row],[PMT NO]]&lt;&gt;"",IF(tblLoan34[[#This Row],[SCHEDULED PAYMENT]]+tblLoan34[[#This Row],[EXTRA PAYMENT]]&lt;=tblLoan34[[#This Row],[BEGINNING BALANCE]],tblLoan34[[#This Row],[BEGINNING BALANCE]]-tblLoan34[[#This Row],[PRINCIPAL]],0),"")</f>
        <v/>
      </c>
      <c r="J338" s="101" t="str">
        <f>IF(tblLoan34[[#This Row],[PMT NO]]&lt;&gt;"",SUM(INDEX(tblLoan34[INTEREST],1,1):tblLoan34[[#This Row],[INTEREST]]),"")</f>
        <v/>
      </c>
    </row>
    <row r="339" spans="1:10" x14ac:dyDescent="0.2">
      <c r="A339" s="97" t="str">
        <f>IF(LoanIsGood,IF(ROW()-ROW(tblLoan34[[#Headers],[PMT NO]])&gt;ScheduledNumberOfPayments,"",ROW()-ROW(tblLoan34[[#Headers],[PMT NO]])),"")</f>
        <v/>
      </c>
      <c r="B339" s="98" t="str">
        <f>IF(tblLoan34[[#This Row],[PMT NO]]&lt;&gt;"",EOMONTH(LoanStartDate,ROW(tblLoan34[[#This Row],[PMT NO]])-ROW(tblLoan34[[#Headers],[PMT NO]])-2)+DAY(LoanStartDate),"")</f>
        <v/>
      </c>
      <c r="C339" s="101" t="str">
        <f>IF(tblLoan34[[#This Row],[PMT NO]]&lt;&gt;"",IF(ROW()-ROW(tblLoan34[[#Headers],[BEGINNING BALANCE]])=1,LoanAmount,INDEX(tblLoan34[ENDING BALANCE],ROW()-ROW(tblLoan34[[#Headers],[BEGINNING BALANCE]])-1)),"")</f>
        <v/>
      </c>
      <c r="D339" s="101" t="str">
        <f>IF(tblLoan34[[#This Row],[PMT NO]]&lt;&gt;"",ScheduledPayment,"")</f>
        <v/>
      </c>
      <c r="E33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39" s="101" t="str">
        <f>IF(tblLoan34[[#This Row],[PMT NO]]&lt;&gt;"",IF(tblLoan34[[#This Row],[SCHEDULED PAYMENT]]+tblLoan34[[#This Row],[EXTRA PAYMENT]]&lt;=tblLoan34[[#This Row],[BEGINNING BALANCE]],tblLoan34[[#This Row],[SCHEDULED PAYMENT]]+tblLoan34[[#This Row],[EXTRA PAYMENT]],tblLoan34[[#This Row],[BEGINNING BALANCE]]),"")</f>
        <v/>
      </c>
      <c r="G339" s="101" t="str">
        <f>IF(tblLoan34[[#This Row],[PMT NO]]&lt;&gt;"",tblLoan34[[#This Row],[TOTAL PAYMENT]]-tblLoan34[[#This Row],[INTEREST]],"")</f>
        <v/>
      </c>
      <c r="H339" s="101" t="str">
        <f>IF(tblLoan34[[#This Row],[PMT NO]]&lt;&gt;"",tblLoan34[[#This Row],[BEGINNING BALANCE]]*(InterestRate/PaymentsPerYear),"")</f>
        <v/>
      </c>
      <c r="I339" s="101" t="str">
        <f>IF(tblLoan34[[#This Row],[PMT NO]]&lt;&gt;"",IF(tblLoan34[[#This Row],[SCHEDULED PAYMENT]]+tblLoan34[[#This Row],[EXTRA PAYMENT]]&lt;=tblLoan34[[#This Row],[BEGINNING BALANCE]],tblLoan34[[#This Row],[BEGINNING BALANCE]]-tblLoan34[[#This Row],[PRINCIPAL]],0),"")</f>
        <v/>
      </c>
      <c r="J339" s="101" t="str">
        <f>IF(tblLoan34[[#This Row],[PMT NO]]&lt;&gt;"",SUM(INDEX(tblLoan34[INTEREST],1,1):tblLoan34[[#This Row],[INTEREST]]),"")</f>
        <v/>
      </c>
    </row>
    <row r="340" spans="1:10" x14ac:dyDescent="0.2">
      <c r="A340" s="97" t="str">
        <f>IF(LoanIsGood,IF(ROW()-ROW(tblLoan34[[#Headers],[PMT NO]])&gt;ScheduledNumberOfPayments,"",ROW()-ROW(tblLoan34[[#Headers],[PMT NO]])),"")</f>
        <v/>
      </c>
      <c r="B340" s="98" t="str">
        <f>IF(tblLoan34[[#This Row],[PMT NO]]&lt;&gt;"",EOMONTH(LoanStartDate,ROW(tblLoan34[[#This Row],[PMT NO]])-ROW(tblLoan34[[#Headers],[PMT NO]])-2)+DAY(LoanStartDate),"")</f>
        <v/>
      </c>
      <c r="C340" s="101" t="str">
        <f>IF(tblLoan34[[#This Row],[PMT NO]]&lt;&gt;"",IF(ROW()-ROW(tblLoan34[[#Headers],[BEGINNING BALANCE]])=1,LoanAmount,INDEX(tblLoan34[ENDING BALANCE],ROW()-ROW(tblLoan34[[#Headers],[BEGINNING BALANCE]])-1)),"")</f>
        <v/>
      </c>
      <c r="D340" s="101" t="str">
        <f>IF(tblLoan34[[#This Row],[PMT NO]]&lt;&gt;"",ScheduledPayment,"")</f>
        <v/>
      </c>
      <c r="E34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40" s="101" t="str">
        <f>IF(tblLoan34[[#This Row],[PMT NO]]&lt;&gt;"",IF(tblLoan34[[#This Row],[SCHEDULED PAYMENT]]+tblLoan34[[#This Row],[EXTRA PAYMENT]]&lt;=tblLoan34[[#This Row],[BEGINNING BALANCE]],tblLoan34[[#This Row],[SCHEDULED PAYMENT]]+tblLoan34[[#This Row],[EXTRA PAYMENT]],tblLoan34[[#This Row],[BEGINNING BALANCE]]),"")</f>
        <v/>
      </c>
      <c r="G340" s="101" t="str">
        <f>IF(tblLoan34[[#This Row],[PMT NO]]&lt;&gt;"",tblLoan34[[#This Row],[TOTAL PAYMENT]]-tblLoan34[[#This Row],[INTEREST]],"")</f>
        <v/>
      </c>
      <c r="H340" s="101" t="str">
        <f>IF(tblLoan34[[#This Row],[PMT NO]]&lt;&gt;"",tblLoan34[[#This Row],[BEGINNING BALANCE]]*(InterestRate/PaymentsPerYear),"")</f>
        <v/>
      </c>
      <c r="I340" s="101" t="str">
        <f>IF(tblLoan34[[#This Row],[PMT NO]]&lt;&gt;"",IF(tblLoan34[[#This Row],[SCHEDULED PAYMENT]]+tblLoan34[[#This Row],[EXTRA PAYMENT]]&lt;=tblLoan34[[#This Row],[BEGINNING BALANCE]],tblLoan34[[#This Row],[BEGINNING BALANCE]]-tblLoan34[[#This Row],[PRINCIPAL]],0),"")</f>
        <v/>
      </c>
      <c r="J340" s="101" t="str">
        <f>IF(tblLoan34[[#This Row],[PMT NO]]&lt;&gt;"",SUM(INDEX(tblLoan34[INTEREST],1,1):tblLoan34[[#This Row],[INTEREST]]),"")</f>
        <v/>
      </c>
    </row>
    <row r="341" spans="1:10" x14ac:dyDescent="0.2">
      <c r="A341" s="97" t="str">
        <f>IF(LoanIsGood,IF(ROW()-ROW(tblLoan34[[#Headers],[PMT NO]])&gt;ScheduledNumberOfPayments,"",ROW()-ROW(tblLoan34[[#Headers],[PMT NO]])),"")</f>
        <v/>
      </c>
      <c r="B341" s="98" t="str">
        <f>IF(tblLoan34[[#This Row],[PMT NO]]&lt;&gt;"",EOMONTH(LoanStartDate,ROW(tblLoan34[[#This Row],[PMT NO]])-ROW(tblLoan34[[#Headers],[PMT NO]])-2)+DAY(LoanStartDate),"")</f>
        <v/>
      </c>
      <c r="C341" s="101" t="str">
        <f>IF(tblLoan34[[#This Row],[PMT NO]]&lt;&gt;"",IF(ROW()-ROW(tblLoan34[[#Headers],[BEGINNING BALANCE]])=1,LoanAmount,INDEX(tblLoan34[ENDING BALANCE],ROW()-ROW(tblLoan34[[#Headers],[BEGINNING BALANCE]])-1)),"")</f>
        <v/>
      </c>
      <c r="D341" s="101" t="str">
        <f>IF(tblLoan34[[#This Row],[PMT NO]]&lt;&gt;"",ScheduledPayment,"")</f>
        <v/>
      </c>
      <c r="E34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41" s="101" t="str">
        <f>IF(tblLoan34[[#This Row],[PMT NO]]&lt;&gt;"",IF(tblLoan34[[#This Row],[SCHEDULED PAYMENT]]+tblLoan34[[#This Row],[EXTRA PAYMENT]]&lt;=tblLoan34[[#This Row],[BEGINNING BALANCE]],tblLoan34[[#This Row],[SCHEDULED PAYMENT]]+tblLoan34[[#This Row],[EXTRA PAYMENT]],tblLoan34[[#This Row],[BEGINNING BALANCE]]),"")</f>
        <v/>
      </c>
      <c r="G341" s="101" t="str">
        <f>IF(tblLoan34[[#This Row],[PMT NO]]&lt;&gt;"",tblLoan34[[#This Row],[TOTAL PAYMENT]]-tblLoan34[[#This Row],[INTEREST]],"")</f>
        <v/>
      </c>
      <c r="H341" s="101" t="str">
        <f>IF(tblLoan34[[#This Row],[PMT NO]]&lt;&gt;"",tblLoan34[[#This Row],[BEGINNING BALANCE]]*(InterestRate/PaymentsPerYear),"")</f>
        <v/>
      </c>
      <c r="I341" s="101" t="str">
        <f>IF(tblLoan34[[#This Row],[PMT NO]]&lt;&gt;"",IF(tblLoan34[[#This Row],[SCHEDULED PAYMENT]]+tblLoan34[[#This Row],[EXTRA PAYMENT]]&lt;=tblLoan34[[#This Row],[BEGINNING BALANCE]],tblLoan34[[#This Row],[BEGINNING BALANCE]]-tblLoan34[[#This Row],[PRINCIPAL]],0),"")</f>
        <v/>
      </c>
      <c r="J341" s="101" t="str">
        <f>IF(tblLoan34[[#This Row],[PMT NO]]&lt;&gt;"",SUM(INDEX(tblLoan34[INTEREST],1,1):tblLoan34[[#This Row],[INTEREST]]),"")</f>
        <v/>
      </c>
    </row>
    <row r="342" spans="1:10" x14ac:dyDescent="0.2">
      <c r="A342" s="97" t="str">
        <f>IF(LoanIsGood,IF(ROW()-ROW(tblLoan34[[#Headers],[PMT NO]])&gt;ScheduledNumberOfPayments,"",ROW()-ROW(tblLoan34[[#Headers],[PMT NO]])),"")</f>
        <v/>
      </c>
      <c r="B342" s="98" t="str">
        <f>IF(tblLoan34[[#This Row],[PMT NO]]&lt;&gt;"",EOMONTH(LoanStartDate,ROW(tblLoan34[[#This Row],[PMT NO]])-ROW(tblLoan34[[#Headers],[PMT NO]])-2)+DAY(LoanStartDate),"")</f>
        <v/>
      </c>
      <c r="C342" s="101" t="str">
        <f>IF(tblLoan34[[#This Row],[PMT NO]]&lt;&gt;"",IF(ROW()-ROW(tblLoan34[[#Headers],[BEGINNING BALANCE]])=1,LoanAmount,INDEX(tblLoan34[ENDING BALANCE],ROW()-ROW(tblLoan34[[#Headers],[BEGINNING BALANCE]])-1)),"")</f>
        <v/>
      </c>
      <c r="D342" s="101" t="str">
        <f>IF(tblLoan34[[#This Row],[PMT NO]]&lt;&gt;"",ScheduledPayment,"")</f>
        <v/>
      </c>
      <c r="E34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42" s="101" t="str">
        <f>IF(tblLoan34[[#This Row],[PMT NO]]&lt;&gt;"",IF(tblLoan34[[#This Row],[SCHEDULED PAYMENT]]+tblLoan34[[#This Row],[EXTRA PAYMENT]]&lt;=tblLoan34[[#This Row],[BEGINNING BALANCE]],tblLoan34[[#This Row],[SCHEDULED PAYMENT]]+tblLoan34[[#This Row],[EXTRA PAYMENT]],tblLoan34[[#This Row],[BEGINNING BALANCE]]),"")</f>
        <v/>
      </c>
      <c r="G342" s="101" t="str">
        <f>IF(tblLoan34[[#This Row],[PMT NO]]&lt;&gt;"",tblLoan34[[#This Row],[TOTAL PAYMENT]]-tblLoan34[[#This Row],[INTEREST]],"")</f>
        <v/>
      </c>
      <c r="H342" s="101" t="str">
        <f>IF(tblLoan34[[#This Row],[PMT NO]]&lt;&gt;"",tblLoan34[[#This Row],[BEGINNING BALANCE]]*(InterestRate/PaymentsPerYear),"")</f>
        <v/>
      </c>
      <c r="I342" s="101" t="str">
        <f>IF(tblLoan34[[#This Row],[PMT NO]]&lt;&gt;"",IF(tblLoan34[[#This Row],[SCHEDULED PAYMENT]]+tblLoan34[[#This Row],[EXTRA PAYMENT]]&lt;=tblLoan34[[#This Row],[BEGINNING BALANCE]],tblLoan34[[#This Row],[BEGINNING BALANCE]]-tblLoan34[[#This Row],[PRINCIPAL]],0),"")</f>
        <v/>
      </c>
      <c r="J342" s="101" t="str">
        <f>IF(tblLoan34[[#This Row],[PMT NO]]&lt;&gt;"",SUM(INDEX(tblLoan34[INTEREST],1,1):tblLoan34[[#This Row],[INTEREST]]),"")</f>
        <v/>
      </c>
    </row>
    <row r="343" spans="1:10" x14ac:dyDescent="0.2">
      <c r="A343" s="97" t="str">
        <f>IF(LoanIsGood,IF(ROW()-ROW(tblLoan34[[#Headers],[PMT NO]])&gt;ScheduledNumberOfPayments,"",ROW()-ROW(tblLoan34[[#Headers],[PMT NO]])),"")</f>
        <v/>
      </c>
      <c r="B343" s="98" t="str">
        <f>IF(tblLoan34[[#This Row],[PMT NO]]&lt;&gt;"",EOMONTH(LoanStartDate,ROW(tblLoan34[[#This Row],[PMT NO]])-ROW(tblLoan34[[#Headers],[PMT NO]])-2)+DAY(LoanStartDate),"")</f>
        <v/>
      </c>
      <c r="C343" s="101" t="str">
        <f>IF(tblLoan34[[#This Row],[PMT NO]]&lt;&gt;"",IF(ROW()-ROW(tblLoan34[[#Headers],[BEGINNING BALANCE]])=1,LoanAmount,INDEX(tblLoan34[ENDING BALANCE],ROW()-ROW(tblLoan34[[#Headers],[BEGINNING BALANCE]])-1)),"")</f>
        <v/>
      </c>
      <c r="D343" s="101" t="str">
        <f>IF(tblLoan34[[#This Row],[PMT NO]]&lt;&gt;"",ScheduledPayment,"")</f>
        <v/>
      </c>
      <c r="E34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43" s="101" t="str">
        <f>IF(tblLoan34[[#This Row],[PMT NO]]&lt;&gt;"",IF(tblLoan34[[#This Row],[SCHEDULED PAYMENT]]+tblLoan34[[#This Row],[EXTRA PAYMENT]]&lt;=tblLoan34[[#This Row],[BEGINNING BALANCE]],tblLoan34[[#This Row],[SCHEDULED PAYMENT]]+tblLoan34[[#This Row],[EXTRA PAYMENT]],tblLoan34[[#This Row],[BEGINNING BALANCE]]),"")</f>
        <v/>
      </c>
      <c r="G343" s="101" t="str">
        <f>IF(tblLoan34[[#This Row],[PMT NO]]&lt;&gt;"",tblLoan34[[#This Row],[TOTAL PAYMENT]]-tblLoan34[[#This Row],[INTEREST]],"")</f>
        <v/>
      </c>
      <c r="H343" s="101" t="str">
        <f>IF(tblLoan34[[#This Row],[PMT NO]]&lt;&gt;"",tblLoan34[[#This Row],[BEGINNING BALANCE]]*(InterestRate/PaymentsPerYear),"")</f>
        <v/>
      </c>
      <c r="I343" s="101" t="str">
        <f>IF(tblLoan34[[#This Row],[PMT NO]]&lt;&gt;"",IF(tblLoan34[[#This Row],[SCHEDULED PAYMENT]]+tblLoan34[[#This Row],[EXTRA PAYMENT]]&lt;=tblLoan34[[#This Row],[BEGINNING BALANCE]],tblLoan34[[#This Row],[BEGINNING BALANCE]]-tblLoan34[[#This Row],[PRINCIPAL]],0),"")</f>
        <v/>
      </c>
      <c r="J343" s="101" t="str">
        <f>IF(tblLoan34[[#This Row],[PMT NO]]&lt;&gt;"",SUM(INDEX(tblLoan34[INTEREST],1,1):tblLoan34[[#This Row],[INTEREST]]),"")</f>
        <v/>
      </c>
    </row>
    <row r="344" spans="1:10" x14ac:dyDescent="0.2">
      <c r="A344" s="97" t="str">
        <f>IF(LoanIsGood,IF(ROW()-ROW(tblLoan34[[#Headers],[PMT NO]])&gt;ScheduledNumberOfPayments,"",ROW()-ROW(tblLoan34[[#Headers],[PMT NO]])),"")</f>
        <v/>
      </c>
      <c r="B344" s="98" t="str">
        <f>IF(tblLoan34[[#This Row],[PMT NO]]&lt;&gt;"",EOMONTH(LoanStartDate,ROW(tblLoan34[[#This Row],[PMT NO]])-ROW(tblLoan34[[#Headers],[PMT NO]])-2)+DAY(LoanStartDate),"")</f>
        <v/>
      </c>
      <c r="C344" s="101" t="str">
        <f>IF(tblLoan34[[#This Row],[PMT NO]]&lt;&gt;"",IF(ROW()-ROW(tblLoan34[[#Headers],[BEGINNING BALANCE]])=1,LoanAmount,INDEX(tblLoan34[ENDING BALANCE],ROW()-ROW(tblLoan34[[#Headers],[BEGINNING BALANCE]])-1)),"")</f>
        <v/>
      </c>
      <c r="D344" s="101" t="str">
        <f>IF(tblLoan34[[#This Row],[PMT NO]]&lt;&gt;"",ScheduledPayment,"")</f>
        <v/>
      </c>
      <c r="E34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44" s="101" t="str">
        <f>IF(tblLoan34[[#This Row],[PMT NO]]&lt;&gt;"",IF(tblLoan34[[#This Row],[SCHEDULED PAYMENT]]+tblLoan34[[#This Row],[EXTRA PAYMENT]]&lt;=tblLoan34[[#This Row],[BEGINNING BALANCE]],tblLoan34[[#This Row],[SCHEDULED PAYMENT]]+tblLoan34[[#This Row],[EXTRA PAYMENT]],tblLoan34[[#This Row],[BEGINNING BALANCE]]),"")</f>
        <v/>
      </c>
      <c r="G344" s="101" t="str">
        <f>IF(tblLoan34[[#This Row],[PMT NO]]&lt;&gt;"",tblLoan34[[#This Row],[TOTAL PAYMENT]]-tblLoan34[[#This Row],[INTEREST]],"")</f>
        <v/>
      </c>
      <c r="H344" s="101" t="str">
        <f>IF(tblLoan34[[#This Row],[PMT NO]]&lt;&gt;"",tblLoan34[[#This Row],[BEGINNING BALANCE]]*(InterestRate/PaymentsPerYear),"")</f>
        <v/>
      </c>
      <c r="I344" s="101" t="str">
        <f>IF(tblLoan34[[#This Row],[PMT NO]]&lt;&gt;"",IF(tblLoan34[[#This Row],[SCHEDULED PAYMENT]]+tblLoan34[[#This Row],[EXTRA PAYMENT]]&lt;=tblLoan34[[#This Row],[BEGINNING BALANCE]],tblLoan34[[#This Row],[BEGINNING BALANCE]]-tblLoan34[[#This Row],[PRINCIPAL]],0),"")</f>
        <v/>
      </c>
      <c r="J344" s="101" t="str">
        <f>IF(tblLoan34[[#This Row],[PMT NO]]&lt;&gt;"",SUM(INDEX(tblLoan34[INTEREST],1,1):tblLoan34[[#This Row],[INTEREST]]),"")</f>
        <v/>
      </c>
    </row>
    <row r="345" spans="1:10" x14ac:dyDescent="0.2">
      <c r="A345" s="97" t="str">
        <f>IF(LoanIsGood,IF(ROW()-ROW(tblLoan34[[#Headers],[PMT NO]])&gt;ScheduledNumberOfPayments,"",ROW()-ROW(tblLoan34[[#Headers],[PMT NO]])),"")</f>
        <v/>
      </c>
      <c r="B345" s="98" t="str">
        <f>IF(tblLoan34[[#This Row],[PMT NO]]&lt;&gt;"",EOMONTH(LoanStartDate,ROW(tblLoan34[[#This Row],[PMT NO]])-ROW(tblLoan34[[#Headers],[PMT NO]])-2)+DAY(LoanStartDate),"")</f>
        <v/>
      </c>
      <c r="C345" s="101" t="str">
        <f>IF(tblLoan34[[#This Row],[PMT NO]]&lt;&gt;"",IF(ROW()-ROW(tblLoan34[[#Headers],[BEGINNING BALANCE]])=1,LoanAmount,INDEX(tblLoan34[ENDING BALANCE],ROW()-ROW(tblLoan34[[#Headers],[BEGINNING BALANCE]])-1)),"")</f>
        <v/>
      </c>
      <c r="D345" s="101" t="str">
        <f>IF(tblLoan34[[#This Row],[PMT NO]]&lt;&gt;"",ScheduledPayment,"")</f>
        <v/>
      </c>
      <c r="E34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45" s="101" t="str">
        <f>IF(tblLoan34[[#This Row],[PMT NO]]&lt;&gt;"",IF(tblLoan34[[#This Row],[SCHEDULED PAYMENT]]+tblLoan34[[#This Row],[EXTRA PAYMENT]]&lt;=tblLoan34[[#This Row],[BEGINNING BALANCE]],tblLoan34[[#This Row],[SCHEDULED PAYMENT]]+tblLoan34[[#This Row],[EXTRA PAYMENT]],tblLoan34[[#This Row],[BEGINNING BALANCE]]),"")</f>
        <v/>
      </c>
      <c r="G345" s="101" t="str">
        <f>IF(tblLoan34[[#This Row],[PMT NO]]&lt;&gt;"",tblLoan34[[#This Row],[TOTAL PAYMENT]]-tblLoan34[[#This Row],[INTEREST]],"")</f>
        <v/>
      </c>
      <c r="H345" s="101" t="str">
        <f>IF(tblLoan34[[#This Row],[PMT NO]]&lt;&gt;"",tblLoan34[[#This Row],[BEGINNING BALANCE]]*(InterestRate/PaymentsPerYear),"")</f>
        <v/>
      </c>
      <c r="I345" s="101" t="str">
        <f>IF(tblLoan34[[#This Row],[PMT NO]]&lt;&gt;"",IF(tblLoan34[[#This Row],[SCHEDULED PAYMENT]]+tblLoan34[[#This Row],[EXTRA PAYMENT]]&lt;=tblLoan34[[#This Row],[BEGINNING BALANCE]],tblLoan34[[#This Row],[BEGINNING BALANCE]]-tblLoan34[[#This Row],[PRINCIPAL]],0),"")</f>
        <v/>
      </c>
      <c r="J345" s="101" t="str">
        <f>IF(tblLoan34[[#This Row],[PMT NO]]&lt;&gt;"",SUM(INDEX(tblLoan34[INTEREST],1,1):tblLoan34[[#This Row],[INTEREST]]),"")</f>
        <v/>
      </c>
    </row>
    <row r="346" spans="1:10" x14ac:dyDescent="0.2">
      <c r="A346" s="97" t="str">
        <f>IF(LoanIsGood,IF(ROW()-ROW(tblLoan34[[#Headers],[PMT NO]])&gt;ScheduledNumberOfPayments,"",ROW()-ROW(tblLoan34[[#Headers],[PMT NO]])),"")</f>
        <v/>
      </c>
      <c r="B346" s="98" t="str">
        <f>IF(tblLoan34[[#This Row],[PMT NO]]&lt;&gt;"",EOMONTH(LoanStartDate,ROW(tblLoan34[[#This Row],[PMT NO]])-ROW(tblLoan34[[#Headers],[PMT NO]])-2)+DAY(LoanStartDate),"")</f>
        <v/>
      </c>
      <c r="C346" s="101" t="str">
        <f>IF(tblLoan34[[#This Row],[PMT NO]]&lt;&gt;"",IF(ROW()-ROW(tblLoan34[[#Headers],[BEGINNING BALANCE]])=1,LoanAmount,INDEX(tblLoan34[ENDING BALANCE],ROW()-ROW(tblLoan34[[#Headers],[BEGINNING BALANCE]])-1)),"")</f>
        <v/>
      </c>
      <c r="D346" s="101" t="str">
        <f>IF(tblLoan34[[#This Row],[PMT NO]]&lt;&gt;"",ScheduledPayment,"")</f>
        <v/>
      </c>
      <c r="E34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46" s="101" t="str">
        <f>IF(tblLoan34[[#This Row],[PMT NO]]&lt;&gt;"",IF(tblLoan34[[#This Row],[SCHEDULED PAYMENT]]+tblLoan34[[#This Row],[EXTRA PAYMENT]]&lt;=tblLoan34[[#This Row],[BEGINNING BALANCE]],tblLoan34[[#This Row],[SCHEDULED PAYMENT]]+tblLoan34[[#This Row],[EXTRA PAYMENT]],tblLoan34[[#This Row],[BEGINNING BALANCE]]),"")</f>
        <v/>
      </c>
      <c r="G346" s="101" t="str">
        <f>IF(tblLoan34[[#This Row],[PMT NO]]&lt;&gt;"",tblLoan34[[#This Row],[TOTAL PAYMENT]]-tblLoan34[[#This Row],[INTEREST]],"")</f>
        <v/>
      </c>
      <c r="H346" s="101" t="str">
        <f>IF(tblLoan34[[#This Row],[PMT NO]]&lt;&gt;"",tblLoan34[[#This Row],[BEGINNING BALANCE]]*(InterestRate/PaymentsPerYear),"")</f>
        <v/>
      </c>
      <c r="I346" s="101" t="str">
        <f>IF(tblLoan34[[#This Row],[PMT NO]]&lt;&gt;"",IF(tblLoan34[[#This Row],[SCHEDULED PAYMENT]]+tblLoan34[[#This Row],[EXTRA PAYMENT]]&lt;=tblLoan34[[#This Row],[BEGINNING BALANCE]],tblLoan34[[#This Row],[BEGINNING BALANCE]]-tblLoan34[[#This Row],[PRINCIPAL]],0),"")</f>
        <v/>
      </c>
      <c r="J346" s="101" t="str">
        <f>IF(tblLoan34[[#This Row],[PMT NO]]&lt;&gt;"",SUM(INDEX(tblLoan34[INTEREST],1,1):tblLoan34[[#This Row],[INTEREST]]),"")</f>
        <v/>
      </c>
    </row>
    <row r="347" spans="1:10" x14ac:dyDescent="0.2">
      <c r="A347" s="97" t="str">
        <f>IF(LoanIsGood,IF(ROW()-ROW(tblLoan34[[#Headers],[PMT NO]])&gt;ScheduledNumberOfPayments,"",ROW()-ROW(tblLoan34[[#Headers],[PMT NO]])),"")</f>
        <v/>
      </c>
      <c r="B347" s="98" t="str">
        <f>IF(tblLoan34[[#This Row],[PMT NO]]&lt;&gt;"",EOMONTH(LoanStartDate,ROW(tblLoan34[[#This Row],[PMT NO]])-ROW(tblLoan34[[#Headers],[PMT NO]])-2)+DAY(LoanStartDate),"")</f>
        <v/>
      </c>
      <c r="C347" s="101" t="str">
        <f>IF(tblLoan34[[#This Row],[PMT NO]]&lt;&gt;"",IF(ROW()-ROW(tblLoan34[[#Headers],[BEGINNING BALANCE]])=1,LoanAmount,INDEX(tblLoan34[ENDING BALANCE],ROW()-ROW(tblLoan34[[#Headers],[BEGINNING BALANCE]])-1)),"")</f>
        <v/>
      </c>
      <c r="D347" s="101" t="str">
        <f>IF(tblLoan34[[#This Row],[PMT NO]]&lt;&gt;"",ScheduledPayment,"")</f>
        <v/>
      </c>
      <c r="E34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47" s="101" t="str">
        <f>IF(tblLoan34[[#This Row],[PMT NO]]&lt;&gt;"",IF(tblLoan34[[#This Row],[SCHEDULED PAYMENT]]+tblLoan34[[#This Row],[EXTRA PAYMENT]]&lt;=tblLoan34[[#This Row],[BEGINNING BALANCE]],tblLoan34[[#This Row],[SCHEDULED PAYMENT]]+tblLoan34[[#This Row],[EXTRA PAYMENT]],tblLoan34[[#This Row],[BEGINNING BALANCE]]),"")</f>
        <v/>
      </c>
      <c r="G347" s="101" t="str">
        <f>IF(tblLoan34[[#This Row],[PMT NO]]&lt;&gt;"",tblLoan34[[#This Row],[TOTAL PAYMENT]]-tblLoan34[[#This Row],[INTEREST]],"")</f>
        <v/>
      </c>
      <c r="H347" s="101" t="str">
        <f>IF(tblLoan34[[#This Row],[PMT NO]]&lt;&gt;"",tblLoan34[[#This Row],[BEGINNING BALANCE]]*(InterestRate/PaymentsPerYear),"")</f>
        <v/>
      </c>
      <c r="I347" s="101" t="str">
        <f>IF(tblLoan34[[#This Row],[PMT NO]]&lt;&gt;"",IF(tblLoan34[[#This Row],[SCHEDULED PAYMENT]]+tblLoan34[[#This Row],[EXTRA PAYMENT]]&lt;=tblLoan34[[#This Row],[BEGINNING BALANCE]],tblLoan34[[#This Row],[BEGINNING BALANCE]]-tblLoan34[[#This Row],[PRINCIPAL]],0),"")</f>
        <v/>
      </c>
      <c r="J347" s="101" t="str">
        <f>IF(tblLoan34[[#This Row],[PMT NO]]&lt;&gt;"",SUM(INDEX(tblLoan34[INTEREST],1,1):tblLoan34[[#This Row],[INTEREST]]),"")</f>
        <v/>
      </c>
    </row>
    <row r="348" spans="1:10" x14ac:dyDescent="0.2">
      <c r="A348" s="97" t="str">
        <f>IF(LoanIsGood,IF(ROW()-ROW(tblLoan34[[#Headers],[PMT NO]])&gt;ScheduledNumberOfPayments,"",ROW()-ROW(tblLoan34[[#Headers],[PMT NO]])),"")</f>
        <v/>
      </c>
      <c r="B348" s="98" t="str">
        <f>IF(tblLoan34[[#This Row],[PMT NO]]&lt;&gt;"",EOMONTH(LoanStartDate,ROW(tblLoan34[[#This Row],[PMT NO]])-ROW(tblLoan34[[#Headers],[PMT NO]])-2)+DAY(LoanStartDate),"")</f>
        <v/>
      </c>
      <c r="C348" s="101" t="str">
        <f>IF(tblLoan34[[#This Row],[PMT NO]]&lt;&gt;"",IF(ROW()-ROW(tblLoan34[[#Headers],[BEGINNING BALANCE]])=1,LoanAmount,INDEX(tblLoan34[ENDING BALANCE],ROW()-ROW(tblLoan34[[#Headers],[BEGINNING BALANCE]])-1)),"")</f>
        <v/>
      </c>
      <c r="D348" s="101" t="str">
        <f>IF(tblLoan34[[#This Row],[PMT NO]]&lt;&gt;"",ScheduledPayment,"")</f>
        <v/>
      </c>
      <c r="E34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48" s="101" t="str">
        <f>IF(tblLoan34[[#This Row],[PMT NO]]&lt;&gt;"",IF(tblLoan34[[#This Row],[SCHEDULED PAYMENT]]+tblLoan34[[#This Row],[EXTRA PAYMENT]]&lt;=tblLoan34[[#This Row],[BEGINNING BALANCE]],tblLoan34[[#This Row],[SCHEDULED PAYMENT]]+tblLoan34[[#This Row],[EXTRA PAYMENT]],tblLoan34[[#This Row],[BEGINNING BALANCE]]),"")</f>
        <v/>
      </c>
      <c r="G348" s="101" t="str">
        <f>IF(tblLoan34[[#This Row],[PMT NO]]&lt;&gt;"",tblLoan34[[#This Row],[TOTAL PAYMENT]]-tblLoan34[[#This Row],[INTEREST]],"")</f>
        <v/>
      </c>
      <c r="H348" s="101" t="str">
        <f>IF(tblLoan34[[#This Row],[PMT NO]]&lt;&gt;"",tblLoan34[[#This Row],[BEGINNING BALANCE]]*(InterestRate/PaymentsPerYear),"")</f>
        <v/>
      </c>
      <c r="I348" s="101" t="str">
        <f>IF(tblLoan34[[#This Row],[PMT NO]]&lt;&gt;"",IF(tblLoan34[[#This Row],[SCHEDULED PAYMENT]]+tblLoan34[[#This Row],[EXTRA PAYMENT]]&lt;=tblLoan34[[#This Row],[BEGINNING BALANCE]],tblLoan34[[#This Row],[BEGINNING BALANCE]]-tblLoan34[[#This Row],[PRINCIPAL]],0),"")</f>
        <v/>
      </c>
      <c r="J348" s="101" t="str">
        <f>IF(tblLoan34[[#This Row],[PMT NO]]&lt;&gt;"",SUM(INDEX(tblLoan34[INTEREST],1,1):tblLoan34[[#This Row],[INTEREST]]),"")</f>
        <v/>
      </c>
    </row>
    <row r="349" spans="1:10" x14ac:dyDescent="0.2">
      <c r="A349" s="97" t="str">
        <f>IF(LoanIsGood,IF(ROW()-ROW(tblLoan34[[#Headers],[PMT NO]])&gt;ScheduledNumberOfPayments,"",ROW()-ROW(tblLoan34[[#Headers],[PMT NO]])),"")</f>
        <v/>
      </c>
      <c r="B349" s="98" t="str">
        <f>IF(tblLoan34[[#This Row],[PMT NO]]&lt;&gt;"",EOMONTH(LoanStartDate,ROW(tblLoan34[[#This Row],[PMT NO]])-ROW(tblLoan34[[#Headers],[PMT NO]])-2)+DAY(LoanStartDate),"")</f>
        <v/>
      </c>
      <c r="C349" s="101" t="str">
        <f>IF(tblLoan34[[#This Row],[PMT NO]]&lt;&gt;"",IF(ROW()-ROW(tblLoan34[[#Headers],[BEGINNING BALANCE]])=1,LoanAmount,INDEX(tblLoan34[ENDING BALANCE],ROW()-ROW(tblLoan34[[#Headers],[BEGINNING BALANCE]])-1)),"")</f>
        <v/>
      </c>
      <c r="D349" s="101" t="str">
        <f>IF(tblLoan34[[#This Row],[PMT NO]]&lt;&gt;"",ScheduledPayment,"")</f>
        <v/>
      </c>
      <c r="E34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49" s="101" t="str">
        <f>IF(tblLoan34[[#This Row],[PMT NO]]&lt;&gt;"",IF(tblLoan34[[#This Row],[SCHEDULED PAYMENT]]+tblLoan34[[#This Row],[EXTRA PAYMENT]]&lt;=tblLoan34[[#This Row],[BEGINNING BALANCE]],tblLoan34[[#This Row],[SCHEDULED PAYMENT]]+tblLoan34[[#This Row],[EXTRA PAYMENT]],tblLoan34[[#This Row],[BEGINNING BALANCE]]),"")</f>
        <v/>
      </c>
      <c r="G349" s="101" t="str">
        <f>IF(tblLoan34[[#This Row],[PMT NO]]&lt;&gt;"",tblLoan34[[#This Row],[TOTAL PAYMENT]]-tblLoan34[[#This Row],[INTEREST]],"")</f>
        <v/>
      </c>
      <c r="H349" s="101" t="str">
        <f>IF(tblLoan34[[#This Row],[PMT NO]]&lt;&gt;"",tblLoan34[[#This Row],[BEGINNING BALANCE]]*(InterestRate/PaymentsPerYear),"")</f>
        <v/>
      </c>
      <c r="I349" s="101" t="str">
        <f>IF(tblLoan34[[#This Row],[PMT NO]]&lt;&gt;"",IF(tblLoan34[[#This Row],[SCHEDULED PAYMENT]]+tblLoan34[[#This Row],[EXTRA PAYMENT]]&lt;=tblLoan34[[#This Row],[BEGINNING BALANCE]],tblLoan34[[#This Row],[BEGINNING BALANCE]]-tblLoan34[[#This Row],[PRINCIPAL]],0),"")</f>
        <v/>
      </c>
      <c r="J349" s="101" t="str">
        <f>IF(tblLoan34[[#This Row],[PMT NO]]&lt;&gt;"",SUM(INDEX(tblLoan34[INTEREST],1,1):tblLoan34[[#This Row],[INTEREST]]),"")</f>
        <v/>
      </c>
    </row>
    <row r="350" spans="1:10" x14ac:dyDescent="0.2">
      <c r="A350" s="97" t="str">
        <f>IF(LoanIsGood,IF(ROW()-ROW(tblLoan34[[#Headers],[PMT NO]])&gt;ScheduledNumberOfPayments,"",ROW()-ROW(tblLoan34[[#Headers],[PMT NO]])),"")</f>
        <v/>
      </c>
      <c r="B350" s="98" t="str">
        <f>IF(tblLoan34[[#This Row],[PMT NO]]&lt;&gt;"",EOMONTH(LoanStartDate,ROW(tblLoan34[[#This Row],[PMT NO]])-ROW(tblLoan34[[#Headers],[PMT NO]])-2)+DAY(LoanStartDate),"")</f>
        <v/>
      </c>
      <c r="C350" s="101" t="str">
        <f>IF(tblLoan34[[#This Row],[PMT NO]]&lt;&gt;"",IF(ROW()-ROW(tblLoan34[[#Headers],[BEGINNING BALANCE]])=1,LoanAmount,INDEX(tblLoan34[ENDING BALANCE],ROW()-ROW(tblLoan34[[#Headers],[BEGINNING BALANCE]])-1)),"")</f>
        <v/>
      </c>
      <c r="D350" s="101" t="str">
        <f>IF(tblLoan34[[#This Row],[PMT NO]]&lt;&gt;"",ScheduledPayment,"")</f>
        <v/>
      </c>
      <c r="E35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50" s="101" t="str">
        <f>IF(tblLoan34[[#This Row],[PMT NO]]&lt;&gt;"",IF(tblLoan34[[#This Row],[SCHEDULED PAYMENT]]+tblLoan34[[#This Row],[EXTRA PAYMENT]]&lt;=tblLoan34[[#This Row],[BEGINNING BALANCE]],tblLoan34[[#This Row],[SCHEDULED PAYMENT]]+tblLoan34[[#This Row],[EXTRA PAYMENT]],tblLoan34[[#This Row],[BEGINNING BALANCE]]),"")</f>
        <v/>
      </c>
      <c r="G350" s="101" t="str">
        <f>IF(tblLoan34[[#This Row],[PMT NO]]&lt;&gt;"",tblLoan34[[#This Row],[TOTAL PAYMENT]]-tblLoan34[[#This Row],[INTEREST]],"")</f>
        <v/>
      </c>
      <c r="H350" s="101" t="str">
        <f>IF(tblLoan34[[#This Row],[PMT NO]]&lt;&gt;"",tblLoan34[[#This Row],[BEGINNING BALANCE]]*(InterestRate/PaymentsPerYear),"")</f>
        <v/>
      </c>
      <c r="I350" s="101" t="str">
        <f>IF(tblLoan34[[#This Row],[PMT NO]]&lt;&gt;"",IF(tblLoan34[[#This Row],[SCHEDULED PAYMENT]]+tblLoan34[[#This Row],[EXTRA PAYMENT]]&lt;=tblLoan34[[#This Row],[BEGINNING BALANCE]],tblLoan34[[#This Row],[BEGINNING BALANCE]]-tblLoan34[[#This Row],[PRINCIPAL]],0),"")</f>
        <v/>
      </c>
      <c r="J350" s="101" t="str">
        <f>IF(tblLoan34[[#This Row],[PMT NO]]&lt;&gt;"",SUM(INDEX(tblLoan34[INTEREST],1,1):tblLoan34[[#This Row],[INTEREST]]),"")</f>
        <v/>
      </c>
    </row>
    <row r="351" spans="1:10" x14ac:dyDescent="0.2">
      <c r="A351" s="97" t="str">
        <f>IF(LoanIsGood,IF(ROW()-ROW(tblLoan34[[#Headers],[PMT NO]])&gt;ScheduledNumberOfPayments,"",ROW()-ROW(tblLoan34[[#Headers],[PMT NO]])),"")</f>
        <v/>
      </c>
      <c r="B351" s="98" t="str">
        <f>IF(tblLoan34[[#This Row],[PMT NO]]&lt;&gt;"",EOMONTH(LoanStartDate,ROW(tblLoan34[[#This Row],[PMT NO]])-ROW(tblLoan34[[#Headers],[PMT NO]])-2)+DAY(LoanStartDate),"")</f>
        <v/>
      </c>
      <c r="C351" s="101" t="str">
        <f>IF(tblLoan34[[#This Row],[PMT NO]]&lt;&gt;"",IF(ROW()-ROW(tblLoan34[[#Headers],[BEGINNING BALANCE]])=1,LoanAmount,INDEX(tblLoan34[ENDING BALANCE],ROW()-ROW(tblLoan34[[#Headers],[BEGINNING BALANCE]])-1)),"")</f>
        <v/>
      </c>
      <c r="D351" s="101" t="str">
        <f>IF(tblLoan34[[#This Row],[PMT NO]]&lt;&gt;"",ScheduledPayment,"")</f>
        <v/>
      </c>
      <c r="E35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51" s="101" t="str">
        <f>IF(tblLoan34[[#This Row],[PMT NO]]&lt;&gt;"",IF(tblLoan34[[#This Row],[SCHEDULED PAYMENT]]+tblLoan34[[#This Row],[EXTRA PAYMENT]]&lt;=tblLoan34[[#This Row],[BEGINNING BALANCE]],tblLoan34[[#This Row],[SCHEDULED PAYMENT]]+tblLoan34[[#This Row],[EXTRA PAYMENT]],tblLoan34[[#This Row],[BEGINNING BALANCE]]),"")</f>
        <v/>
      </c>
      <c r="G351" s="101" t="str">
        <f>IF(tblLoan34[[#This Row],[PMT NO]]&lt;&gt;"",tblLoan34[[#This Row],[TOTAL PAYMENT]]-tblLoan34[[#This Row],[INTEREST]],"")</f>
        <v/>
      </c>
      <c r="H351" s="101" t="str">
        <f>IF(tblLoan34[[#This Row],[PMT NO]]&lt;&gt;"",tblLoan34[[#This Row],[BEGINNING BALANCE]]*(InterestRate/PaymentsPerYear),"")</f>
        <v/>
      </c>
      <c r="I351" s="101" t="str">
        <f>IF(tblLoan34[[#This Row],[PMT NO]]&lt;&gt;"",IF(tblLoan34[[#This Row],[SCHEDULED PAYMENT]]+tblLoan34[[#This Row],[EXTRA PAYMENT]]&lt;=tblLoan34[[#This Row],[BEGINNING BALANCE]],tblLoan34[[#This Row],[BEGINNING BALANCE]]-tblLoan34[[#This Row],[PRINCIPAL]],0),"")</f>
        <v/>
      </c>
      <c r="J351" s="101" t="str">
        <f>IF(tblLoan34[[#This Row],[PMT NO]]&lt;&gt;"",SUM(INDEX(tblLoan34[INTEREST],1,1):tblLoan34[[#This Row],[INTEREST]]),"")</f>
        <v/>
      </c>
    </row>
    <row r="352" spans="1:10" x14ac:dyDescent="0.2">
      <c r="A352" s="97" t="str">
        <f>IF(LoanIsGood,IF(ROW()-ROW(tblLoan34[[#Headers],[PMT NO]])&gt;ScheduledNumberOfPayments,"",ROW()-ROW(tblLoan34[[#Headers],[PMT NO]])),"")</f>
        <v/>
      </c>
      <c r="B352" s="98" t="str">
        <f>IF(tblLoan34[[#This Row],[PMT NO]]&lt;&gt;"",EOMONTH(LoanStartDate,ROW(tblLoan34[[#This Row],[PMT NO]])-ROW(tblLoan34[[#Headers],[PMT NO]])-2)+DAY(LoanStartDate),"")</f>
        <v/>
      </c>
      <c r="C352" s="101" t="str">
        <f>IF(tblLoan34[[#This Row],[PMT NO]]&lt;&gt;"",IF(ROW()-ROW(tblLoan34[[#Headers],[BEGINNING BALANCE]])=1,LoanAmount,INDEX(tblLoan34[ENDING BALANCE],ROW()-ROW(tblLoan34[[#Headers],[BEGINNING BALANCE]])-1)),"")</f>
        <v/>
      </c>
      <c r="D352" s="101" t="str">
        <f>IF(tblLoan34[[#This Row],[PMT NO]]&lt;&gt;"",ScheduledPayment,"")</f>
        <v/>
      </c>
      <c r="E35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52" s="101" t="str">
        <f>IF(tblLoan34[[#This Row],[PMT NO]]&lt;&gt;"",IF(tblLoan34[[#This Row],[SCHEDULED PAYMENT]]+tblLoan34[[#This Row],[EXTRA PAYMENT]]&lt;=tblLoan34[[#This Row],[BEGINNING BALANCE]],tblLoan34[[#This Row],[SCHEDULED PAYMENT]]+tblLoan34[[#This Row],[EXTRA PAYMENT]],tblLoan34[[#This Row],[BEGINNING BALANCE]]),"")</f>
        <v/>
      </c>
      <c r="G352" s="101" t="str">
        <f>IF(tblLoan34[[#This Row],[PMT NO]]&lt;&gt;"",tblLoan34[[#This Row],[TOTAL PAYMENT]]-tblLoan34[[#This Row],[INTEREST]],"")</f>
        <v/>
      </c>
      <c r="H352" s="101" t="str">
        <f>IF(tblLoan34[[#This Row],[PMT NO]]&lt;&gt;"",tblLoan34[[#This Row],[BEGINNING BALANCE]]*(InterestRate/PaymentsPerYear),"")</f>
        <v/>
      </c>
      <c r="I352" s="101" t="str">
        <f>IF(tblLoan34[[#This Row],[PMT NO]]&lt;&gt;"",IF(tblLoan34[[#This Row],[SCHEDULED PAYMENT]]+tblLoan34[[#This Row],[EXTRA PAYMENT]]&lt;=tblLoan34[[#This Row],[BEGINNING BALANCE]],tblLoan34[[#This Row],[BEGINNING BALANCE]]-tblLoan34[[#This Row],[PRINCIPAL]],0),"")</f>
        <v/>
      </c>
      <c r="J352" s="101" t="str">
        <f>IF(tblLoan34[[#This Row],[PMT NO]]&lt;&gt;"",SUM(INDEX(tblLoan34[INTEREST],1,1):tblLoan34[[#This Row],[INTEREST]]),"")</f>
        <v/>
      </c>
    </row>
    <row r="353" spans="1:10" x14ac:dyDescent="0.2">
      <c r="A353" s="97" t="str">
        <f>IF(LoanIsGood,IF(ROW()-ROW(tblLoan34[[#Headers],[PMT NO]])&gt;ScheduledNumberOfPayments,"",ROW()-ROW(tblLoan34[[#Headers],[PMT NO]])),"")</f>
        <v/>
      </c>
      <c r="B353" s="98" t="str">
        <f>IF(tblLoan34[[#This Row],[PMT NO]]&lt;&gt;"",EOMONTH(LoanStartDate,ROW(tblLoan34[[#This Row],[PMT NO]])-ROW(tblLoan34[[#Headers],[PMT NO]])-2)+DAY(LoanStartDate),"")</f>
        <v/>
      </c>
      <c r="C353" s="101" t="str">
        <f>IF(tblLoan34[[#This Row],[PMT NO]]&lt;&gt;"",IF(ROW()-ROW(tblLoan34[[#Headers],[BEGINNING BALANCE]])=1,LoanAmount,INDEX(tblLoan34[ENDING BALANCE],ROW()-ROW(tblLoan34[[#Headers],[BEGINNING BALANCE]])-1)),"")</f>
        <v/>
      </c>
      <c r="D353" s="101" t="str">
        <f>IF(tblLoan34[[#This Row],[PMT NO]]&lt;&gt;"",ScheduledPayment,"")</f>
        <v/>
      </c>
      <c r="E35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53" s="101" t="str">
        <f>IF(tblLoan34[[#This Row],[PMT NO]]&lt;&gt;"",IF(tblLoan34[[#This Row],[SCHEDULED PAYMENT]]+tblLoan34[[#This Row],[EXTRA PAYMENT]]&lt;=tblLoan34[[#This Row],[BEGINNING BALANCE]],tblLoan34[[#This Row],[SCHEDULED PAYMENT]]+tblLoan34[[#This Row],[EXTRA PAYMENT]],tblLoan34[[#This Row],[BEGINNING BALANCE]]),"")</f>
        <v/>
      </c>
      <c r="G353" s="101" t="str">
        <f>IF(tblLoan34[[#This Row],[PMT NO]]&lt;&gt;"",tblLoan34[[#This Row],[TOTAL PAYMENT]]-tblLoan34[[#This Row],[INTEREST]],"")</f>
        <v/>
      </c>
      <c r="H353" s="101" t="str">
        <f>IF(tblLoan34[[#This Row],[PMT NO]]&lt;&gt;"",tblLoan34[[#This Row],[BEGINNING BALANCE]]*(InterestRate/PaymentsPerYear),"")</f>
        <v/>
      </c>
      <c r="I353" s="101" t="str">
        <f>IF(tblLoan34[[#This Row],[PMT NO]]&lt;&gt;"",IF(tblLoan34[[#This Row],[SCHEDULED PAYMENT]]+tblLoan34[[#This Row],[EXTRA PAYMENT]]&lt;=tblLoan34[[#This Row],[BEGINNING BALANCE]],tblLoan34[[#This Row],[BEGINNING BALANCE]]-tblLoan34[[#This Row],[PRINCIPAL]],0),"")</f>
        <v/>
      </c>
      <c r="J353" s="101" t="str">
        <f>IF(tblLoan34[[#This Row],[PMT NO]]&lt;&gt;"",SUM(INDEX(tblLoan34[INTEREST],1,1):tblLoan34[[#This Row],[INTEREST]]),"")</f>
        <v/>
      </c>
    </row>
    <row r="354" spans="1:10" x14ac:dyDescent="0.2">
      <c r="A354" s="97" t="str">
        <f>IF(LoanIsGood,IF(ROW()-ROW(tblLoan34[[#Headers],[PMT NO]])&gt;ScheduledNumberOfPayments,"",ROW()-ROW(tblLoan34[[#Headers],[PMT NO]])),"")</f>
        <v/>
      </c>
      <c r="B354" s="98" t="str">
        <f>IF(tblLoan34[[#This Row],[PMT NO]]&lt;&gt;"",EOMONTH(LoanStartDate,ROW(tblLoan34[[#This Row],[PMT NO]])-ROW(tblLoan34[[#Headers],[PMT NO]])-2)+DAY(LoanStartDate),"")</f>
        <v/>
      </c>
      <c r="C354" s="101" t="str">
        <f>IF(tblLoan34[[#This Row],[PMT NO]]&lt;&gt;"",IF(ROW()-ROW(tblLoan34[[#Headers],[BEGINNING BALANCE]])=1,LoanAmount,INDEX(tblLoan34[ENDING BALANCE],ROW()-ROW(tblLoan34[[#Headers],[BEGINNING BALANCE]])-1)),"")</f>
        <v/>
      </c>
      <c r="D354" s="101" t="str">
        <f>IF(tblLoan34[[#This Row],[PMT NO]]&lt;&gt;"",ScheduledPayment,"")</f>
        <v/>
      </c>
      <c r="E35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54" s="101" t="str">
        <f>IF(tblLoan34[[#This Row],[PMT NO]]&lt;&gt;"",IF(tblLoan34[[#This Row],[SCHEDULED PAYMENT]]+tblLoan34[[#This Row],[EXTRA PAYMENT]]&lt;=tblLoan34[[#This Row],[BEGINNING BALANCE]],tblLoan34[[#This Row],[SCHEDULED PAYMENT]]+tblLoan34[[#This Row],[EXTRA PAYMENT]],tblLoan34[[#This Row],[BEGINNING BALANCE]]),"")</f>
        <v/>
      </c>
      <c r="G354" s="101" t="str">
        <f>IF(tblLoan34[[#This Row],[PMT NO]]&lt;&gt;"",tblLoan34[[#This Row],[TOTAL PAYMENT]]-tblLoan34[[#This Row],[INTEREST]],"")</f>
        <v/>
      </c>
      <c r="H354" s="101" t="str">
        <f>IF(tblLoan34[[#This Row],[PMT NO]]&lt;&gt;"",tblLoan34[[#This Row],[BEGINNING BALANCE]]*(InterestRate/PaymentsPerYear),"")</f>
        <v/>
      </c>
      <c r="I354" s="101" t="str">
        <f>IF(tblLoan34[[#This Row],[PMT NO]]&lt;&gt;"",IF(tblLoan34[[#This Row],[SCHEDULED PAYMENT]]+tblLoan34[[#This Row],[EXTRA PAYMENT]]&lt;=tblLoan34[[#This Row],[BEGINNING BALANCE]],tblLoan34[[#This Row],[BEGINNING BALANCE]]-tblLoan34[[#This Row],[PRINCIPAL]],0),"")</f>
        <v/>
      </c>
      <c r="J354" s="101" t="str">
        <f>IF(tblLoan34[[#This Row],[PMT NO]]&lt;&gt;"",SUM(INDEX(tblLoan34[INTEREST],1,1):tblLoan34[[#This Row],[INTEREST]]),"")</f>
        <v/>
      </c>
    </row>
    <row r="355" spans="1:10" x14ac:dyDescent="0.2">
      <c r="A355" s="97" t="str">
        <f>IF(LoanIsGood,IF(ROW()-ROW(tblLoan34[[#Headers],[PMT NO]])&gt;ScheduledNumberOfPayments,"",ROW()-ROW(tblLoan34[[#Headers],[PMT NO]])),"")</f>
        <v/>
      </c>
      <c r="B355" s="98" t="str">
        <f>IF(tblLoan34[[#This Row],[PMT NO]]&lt;&gt;"",EOMONTH(LoanStartDate,ROW(tblLoan34[[#This Row],[PMT NO]])-ROW(tblLoan34[[#Headers],[PMT NO]])-2)+DAY(LoanStartDate),"")</f>
        <v/>
      </c>
      <c r="C355" s="101" t="str">
        <f>IF(tblLoan34[[#This Row],[PMT NO]]&lt;&gt;"",IF(ROW()-ROW(tblLoan34[[#Headers],[BEGINNING BALANCE]])=1,LoanAmount,INDEX(tblLoan34[ENDING BALANCE],ROW()-ROW(tblLoan34[[#Headers],[BEGINNING BALANCE]])-1)),"")</f>
        <v/>
      </c>
      <c r="D355" s="101" t="str">
        <f>IF(tblLoan34[[#This Row],[PMT NO]]&lt;&gt;"",ScheduledPayment,"")</f>
        <v/>
      </c>
      <c r="E35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55" s="101" t="str">
        <f>IF(tblLoan34[[#This Row],[PMT NO]]&lt;&gt;"",IF(tblLoan34[[#This Row],[SCHEDULED PAYMENT]]+tblLoan34[[#This Row],[EXTRA PAYMENT]]&lt;=tblLoan34[[#This Row],[BEGINNING BALANCE]],tblLoan34[[#This Row],[SCHEDULED PAYMENT]]+tblLoan34[[#This Row],[EXTRA PAYMENT]],tblLoan34[[#This Row],[BEGINNING BALANCE]]),"")</f>
        <v/>
      </c>
      <c r="G355" s="101" t="str">
        <f>IF(tblLoan34[[#This Row],[PMT NO]]&lt;&gt;"",tblLoan34[[#This Row],[TOTAL PAYMENT]]-tblLoan34[[#This Row],[INTEREST]],"")</f>
        <v/>
      </c>
      <c r="H355" s="101" t="str">
        <f>IF(tblLoan34[[#This Row],[PMT NO]]&lt;&gt;"",tblLoan34[[#This Row],[BEGINNING BALANCE]]*(InterestRate/PaymentsPerYear),"")</f>
        <v/>
      </c>
      <c r="I355" s="101" t="str">
        <f>IF(tblLoan34[[#This Row],[PMT NO]]&lt;&gt;"",IF(tblLoan34[[#This Row],[SCHEDULED PAYMENT]]+tblLoan34[[#This Row],[EXTRA PAYMENT]]&lt;=tblLoan34[[#This Row],[BEGINNING BALANCE]],tblLoan34[[#This Row],[BEGINNING BALANCE]]-tblLoan34[[#This Row],[PRINCIPAL]],0),"")</f>
        <v/>
      </c>
      <c r="J355" s="101" t="str">
        <f>IF(tblLoan34[[#This Row],[PMT NO]]&lt;&gt;"",SUM(INDEX(tblLoan34[INTEREST],1,1):tblLoan34[[#This Row],[INTEREST]]),"")</f>
        <v/>
      </c>
    </row>
    <row r="356" spans="1:10" x14ac:dyDescent="0.2">
      <c r="A356" s="97" t="str">
        <f>IF(LoanIsGood,IF(ROW()-ROW(tblLoan34[[#Headers],[PMT NO]])&gt;ScheduledNumberOfPayments,"",ROW()-ROW(tblLoan34[[#Headers],[PMT NO]])),"")</f>
        <v/>
      </c>
      <c r="B356" s="98" t="str">
        <f>IF(tblLoan34[[#This Row],[PMT NO]]&lt;&gt;"",EOMONTH(LoanStartDate,ROW(tblLoan34[[#This Row],[PMT NO]])-ROW(tblLoan34[[#Headers],[PMT NO]])-2)+DAY(LoanStartDate),"")</f>
        <v/>
      </c>
      <c r="C356" s="101" t="str">
        <f>IF(tblLoan34[[#This Row],[PMT NO]]&lt;&gt;"",IF(ROW()-ROW(tblLoan34[[#Headers],[BEGINNING BALANCE]])=1,LoanAmount,INDEX(tblLoan34[ENDING BALANCE],ROW()-ROW(tblLoan34[[#Headers],[BEGINNING BALANCE]])-1)),"")</f>
        <v/>
      </c>
      <c r="D356" s="101" t="str">
        <f>IF(tblLoan34[[#This Row],[PMT NO]]&lt;&gt;"",ScheduledPayment,"")</f>
        <v/>
      </c>
      <c r="E35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56" s="101" t="str">
        <f>IF(tblLoan34[[#This Row],[PMT NO]]&lt;&gt;"",IF(tblLoan34[[#This Row],[SCHEDULED PAYMENT]]+tblLoan34[[#This Row],[EXTRA PAYMENT]]&lt;=tblLoan34[[#This Row],[BEGINNING BALANCE]],tblLoan34[[#This Row],[SCHEDULED PAYMENT]]+tblLoan34[[#This Row],[EXTRA PAYMENT]],tblLoan34[[#This Row],[BEGINNING BALANCE]]),"")</f>
        <v/>
      </c>
      <c r="G356" s="101" t="str">
        <f>IF(tblLoan34[[#This Row],[PMT NO]]&lt;&gt;"",tblLoan34[[#This Row],[TOTAL PAYMENT]]-tblLoan34[[#This Row],[INTEREST]],"")</f>
        <v/>
      </c>
      <c r="H356" s="101" t="str">
        <f>IF(tblLoan34[[#This Row],[PMT NO]]&lt;&gt;"",tblLoan34[[#This Row],[BEGINNING BALANCE]]*(InterestRate/PaymentsPerYear),"")</f>
        <v/>
      </c>
      <c r="I356" s="101" t="str">
        <f>IF(tblLoan34[[#This Row],[PMT NO]]&lt;&gt;"",IF(tblLoan34[[#This Row],[SCHEDULED PAYMENT]]+tblLoan34[[#This Row],[EXTRA PAYMENT]]&lt;=tblLoan34[[#This Row],[BEGINNING BALANCE]],tblLoan34[[#This Row],[BEGINNING BALANCE]]-tblLoan34[[#This Row],[PRINCIPAL]],0),"")</f>
        <v/>
      </c>
      <c r="J356" s="101" t="str">
        <f>IF(tblLoan34[[#This Row],[PMT NO]]&lt;&gt;"",SUM(INDEX(tblLoan34[INTEREST],1,1):tblLoan34[[#This Row],[INTEREST]]),"")</f>
        <v/>
      </c>
    </row>
    <row r="357" spans="1:10" x14ac:dyDescent="0.2">
      <c r="A357" s="97" t="str">
        <f>IF(LoanIsGood,IF(ROW()-ROW(tblLoan34[[#Headers],[PMT NO]])&gt;ScheduledNumberOfPayments,"",ROW()-ROW(tblLoan34[[#Headers],[PMT NO]])),"")</f>
        <v/>
      </c>
      <c r="B357" s="98" t="str">
        <f>IF(tblLoan34[[#This Row],[PMT NO]]&lt;&gt;"",EOMONTH(LoanStartDate,ROW(tblLoan34[[#This Row],[PMT NO]])-ROW(tblLoan34[[#Headers],[PMT NO]])-2)+DAY(LoanStartDate),"")</f>
        <v/>
      </c>
      <c r="C357" s="101" t="str">
        <f>IF(tblLoan34[[#This Row],[PMT NO]]&lt;&gt;"",IF(ROW()-ROW(tblLoan34[[#Headers],[BEGINNING BALANCE]])=1,LoanAmount,INDEX(tblLoan34[ENDING BALANCE],ROW()-ROW(tblLoan34[[#Headers],[BEGINNING BALANCE]])-1)),"")</f>
        <v/>
      </c>
      <c r="D357" s="101" t="str">
        <f>IF(tblLoan34[[#This Row],[PMT NO]]&lt;&gt;"",ScheduledPayment,"")</f>
        <v/>
      </c>
      <c r="E35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57" s="101" t="str">
        <f>IF(tblLoan34[[#This Row],[PMT NO]]&lt;&gt;"",IF(tblLoan34[[#This Row],[SCHEDULED PAYMENT]]+tblLoan34[[#This Row],[EXTRA PAYMENT]]&lt;=tblLoan34[[#This Row],[BEGINNING BALANCE]],tblLoan34[[#This Row],[SCHEDULED PAYMENT]]+tblLoan34[[#This Row],[EXTRA PAYMENT]],tblLoan34[[#This Row],[BEGINNING BALANCE]]),"")</f>
        <v/>
      </c>
      <c r="G357" s="101" t="str">
        <f>IF(tblLoan34[[#This Row],[PMT NO]]&lt;&gt;"",tblLoan34[[#This Row],[TOTAL PAYMENT]]-tblLoan34[[#This Row],[INTEREST]],"")</f>
        <v/>
      </c>
      <c r="H357" s="101" t="str">
        <f>IF(tblLoan34[[#This Row],[PMT NO]]&lt;&gt;"",tblLoan34[[#This Row],[BEGINNING BALANCE]]*(InterestRate/PaymentsPerYear),"")</f>
        <v/>
      </c>
      <c r="I357" s="101" t="str">
        <f>IF(tblLoan34[[#This Row],[PMT NO]]&lt;&gt;"",IF(tblLoan34[[#This Row],[SCHEDULED PAYMENT]]+tblLoan34[[#This Row],[EXTRA PAYMENT]]&lt;=tblLoan34[[#This Row],[BEGINNING BALANCE]],tblLoan34[[#This Row],[BEGINNING BALANCE]]-tblLoan34[[#This Row],[PRINCIPAL]],0),"")</f>
        <v/>
      </c>
      <c r="J357" s="101" t="str">
        <f>IF(tblLoan34[[#This Row],[PMT NO]]&lt;&gt;"",SUM(INDEX(tblLoan34[INTEREST],1,1):tblLoan34[[#This Row],[INTEREST]]),"")</f>
        <v/>
      </c>
    </row>
    <row r="358" spans="1:10" x14ac:dyDescent="0.2">
      <c r="A358" s="97" t="str">
        <f>IF(LoanIsGood,IF(ROW()-ROW(tblLoan34[[#Headers],[PMT NO]])&gt;ScheduledNumberOfPayments,"",ROW()-ROW(tblLoan34[[#Headers],[PMT NO]])),"")</f>
        <v/>
      </c>
      <c r="B358" s="98" t="str">
        <f>IF(tblLoan34[[#This Row],[PMT NO]]&lt;&gt;"",EOMONTH(LoanStartDate,ROW(tblLoan34[[#This Row],[PMT NO]])-ROW(tblLoan34[[#Headers],[PMT NO]])-2)+DAY(LoanStartDate),"")</f>
        <v/>
      </c>
      <c r="C358" s="101" t="str">
        <f>IF(tblLoan34[[#This Row],[PMT NO]]&lt;&gt;"",IF(ROW()-ROW(tblLoan34[[#Headers],[BEGINNING BALANCE]])=1,LoanAmount,INDEX(tblLoan34[ENDING BALANCE],ROW()-ROW(tblLoan34[[#Headers],[BEGINNING BALANCE]])-1)),"")</f>
        <v/>
      </c>
      <c r="D358" s="101" t="str">
        <f>IF(tblLoan34[[#This Row],[PMT NO]]&lt;&gt;"",ScheduledPayment,"")</f>
        <v/>
      </c>
      <c r="E35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58" s="101" t="str">
        <f>IF(tblLoan34[[#This Row],[PMT NO]]&lt;&gt;"",IF(tblLoan34[[#This Row],[SCHEDULED PAYMENT]]+tblLoan34[[#This Row],[EXTRA PAYMENT]]&lt;=tblLoan34[[#This Row],[BEGINNING BALANCE]],tblLoan34[[#This Row],[SCHEDULED PAYMENT]]+tblLoan34[[#This Row],[EXTRA PAYMENT]],tblLoan34[[#This Row],[BEGINNING BALANCE]]),"")</f>
        <v/>
      </c>
      <c r="G358" s="101" t="str">
        <f>IF(tblLoan34[[#This Row],[PMT NO]]&lt;&gt;"",tblLoan34[[#This Row],[TOTAL PAYMENT]]-tblLoan34[[#This Row],[INTEREST]],"")</f>
        <v/>
      </c>
      <c r="H358" s="101" t="str">
        <f>IF(tblLoan34[[#This Row],[PMT NO]]&lt;&gt;"",tblLoan34[[#This Row],[BEGINNING BALANCE]]*(InterestRate/PaymentsPerYear),"")</f>
        <v/>
      </c>
      <c r="I358" s="101" t="str">
        <f>IF(tblLoan34[[#This Row],[PMT NO]]&lt;&gt;"",IF(tblLoan34[[#This Row],[SCHEDULED PAYMENT]]+tblLoan34[[#This Row],[EXTRA PAYMENT]]&lt;=tblLoan34[[#This Row],[BEGINNING BALANCE]],tblLoan34[[#This Row],[BEGINNING BALANCE]]-tblLoan34[[#This Row],[PRINCIPAL]],0),"")</f>
        <v/>
      </c>
      <c r="J358" s="101" t="str">
        <f>IF(tblLoan34[[#This Row],[PMT NO]]&lt;&gt;"",SUM(INDEX(tblLoan34[INTEREST],1,1):tblLoan34[[#This Row],[INTEREST]]),"")</f>
        <v/>
      </c>
    </row>
    <row r="359" spans="1:10" x14ac:dyDescent="0.2">
      <c r="A359" s="97" t="str">
        <f>IF(LoanIsGood,IF(ROW()-ROW(tblLoan34[[#Headers],[PMT NO]])&gt;ScheduledNumberOfPayments,"",ROW()-ROW(tblLoan34[[#Headers],[PMT NO]])),"")</f>
        <v/>
      </c>
      <c r="B359" s="98" t="str">
        <f>IF(tblLoan34[[#This Row],[PMT NO]]&lt;&gt;"",EOMONTH(LoanStartDate,ROW(tblLoan34[[#This Row],[PMT NO]])-ROW(tblLoan34[[#Headers],[PMT NO]])-2)+DAY(LoanStartDate),"")</f>
        <v/>
      </c>
      <c r="C359" s="101" t="str">
        <f>IF(tblLoan34[[#This Row],[PMT NO]]&lt;&gt;"",IF(ROW()-ROW(tblLoan34[[#Headers],[BEGINNING BALANCE]])=1,LoanAmount,INDEX(tblLoan34[ENDING BALANCE],ROW()-ROW(tblLoan34[[#Headers],[BEGINNING BALANCE]])-1)),"")</f>
        <v/>
      </c>
      <c r="D359" s="101" t="str">
        <f>IF(tblLoan34[[#This Row],[PMT NO]]&lt;&gt;"",ScheduledPayment,"")</f>
        <v/>
      </c>
      <c r="E35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59" s="101" t="str">
        <f>IF(tblLoan34[[#This Row],[PMT NO]]&lt;&gt;"",IF(tblLoan34[[#This Row],[SCHEDULED PAYMENT]]+tblLoan34[[#This Row],[EXTRA PAYMENT]]&lt;=tblLoan34[[#This Row],[BEGINNING BALANCE]],tblLoan34[[#This Row],[SCHEDULED PAYMENT]]+tblLoan34[[#This Row],[EXTRA PAYMENT]],tblLoan34[[#This Row],[BEGINNING BALANCE]]),"")</f>
        <v/>
      </c>
      <c r="G359" s="101" t="str">
        <f>IF(tblLoan34[[#This Row],[PMT NO]]&lt;&gt;"",tblLoan34[[#This Row],[TOTAL PAYMENT]]-tblLoan34[[#This Row],[INTEREST]],"")</f>
        <v/>
      </c>
      <c r="H359" s="101" t="str">
        <f>IF(tblLoan34[[#This Row],[PMT NO]]&lt;&gt;"",tblLoan34[[#This Row],[BEGINNING BALANCE]]*(InterestRate/PaymentsPerYear),"")</f>
        <v/>
      </c>
      <c r="I359" s="101" t="str">
        <f>IF(tblLoan34[[#This Row],[PMT NO]]&lt;&gt;"",IF(tblLoan34[[#This Row],[SCHEDULED PAYMENT]]+tblLoan34[[#This Row],[EXTRA PAYMENT]]&lt;=tblLoan34[[#This Row],[BEGINNING BALANCE]],tblLoan34[[#This Row],[BEGINNING BALANCE]]-tblLoan34[[#This Row],[PRINCIPAL]],0),"")</f>
        <v/>
      </c>
      <c r="J359" s="101" t="str">
        <f>IF(tblLoan34[[#This Row],[PMT NO]]&lt;&gt;"",SUM(INDEX(tblLoan34[INTEREST],1,1):tblLoan34[[#This Row],[INTEREST]]),"")</f>
        <v/>
      </c>
    </row>
    <row r="360" spans="1:10" x14ac:dyDescent="0.2">
      <c r="A360" s="97" t="str">
        <f>IF(LoanIsGood,IF(ROW()-ROW(tblLoan34[[#Headers],[PMT NO]])&gt;ScheduledNumberOfPayments,"",ROW()-ROW(tblLoan34[[#Headers],[PMT NO]])),"")</f>
        <v/>
      </c>
      <c r="B360" s="98" t="str">
        <f>IF(tblLoan34[[#This Row],[PMT NO]]&lt;&gt;"",EOMONTH(LoanStartDate,ROW(tblLoan34[[#This Row],[PMT NO]])-ROW(tblLoan34[[#Headers],[PMT NO]])-2)+DAY(LoanStartDate),"")</f>
        <v/>
      </c>
      <c r="C360" s="101" t="str">
        <f>IF(tblLoan34[[#This Row],[PMT NO]]&lt;&gt;"",IF(ROW()-ROW(tblLoan34[[#Headers],[BEGINNING BALANCE]])=1,LoanAmount,INDEX(tblLoan34[ENDING BALANCE],ROW()-ROW(tblLoan34[[#Headers],[BEGINNING BALANCE]])-1)),"")</f>
        <v/>
      </c>
      <c r="D360" s="101" t="str">
        <f>IF(tblLoan34[[#This Row],[PMT NO]]&lt;&gt;"",ScheduledPayment,"")</f>
        <v/>
      </c>
      <c r="E36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60" s="101" t="str">
        <f>IF(tblLoan34[[#This Row],[PMT NO]]&lt;&gt;"",IF(tblLoan34[[#This Row],[SCHEDULED PAYMENT]]+tblLoan34[[#This Row],[EXTRA PAYMENT]]&lt;=tblLoan34[[#This Row],[BEGINNING BALANCE]],tblLoan34[[#This Row],[SCHEDULED PAYMENT]]+tblLoan34[[#This Row],[EXTRA PAYMENT]],tblLoan34[[#This Row],[BEGINNING BALANCE]]),"")</f>
        <v/>
      </c>
      <c r="G360" s="101" t="str">
        <f>IF(tblLoan34[[#This Row],[PMT NO]]&lt;&gt;"",tblLoan34[[#This Row],[TOTAL PAYMENT]]-tblLoan34[[#This Row],[INTEREST]],"")</f>
        <v/>
      </c>
      <c r="H360" s="101" t="str">
        <f>IF(tblLoan34[[#This Row],[PMT NO]]&lt;&gt;"",tblLoan34[[#This Row],[BEGINNING BALANCE]]*(InterestRate/PaymentsPerYear),"")</f>
        <v/>
      </c>
      <c r="I360" s="101" t="str">
        <f>IF(tblLoan34[[#This Row],[PMT NO]]&lt;&gt;"",IF(tblLoan34[[#This Row],[SCHEDULED PAYMENT]]+tblLoan34[[#This Row],[EXTRA PAYMENT]]&lt;=tblLoan34[[#This Row],[BEGINNING BALANCE]],tblLoan34[[#This Row],[BEGINNING BALANCE]]-tblLoan34[[#This Row],[PRINCIPAL]],0),"")</f>
        <v/>
      </c>
      <c r="J360" s="101" t="str">
        <f>IF(tblLoan34[[#This Row],[PMT NO]]&lt;&gt;"",SUM(INDEX(tblLoan34[INTEREST],1,1):tblLoan34[[#This Row],[INTEREST]]),"")</f>
        <v/>
      </c>
    </row>
    <row r="361" spans="1:10" x14ac:dyDescent="0.2">
      <c r="A361" s="97" t="str">
        <f>IF(LoanIsGood,IF(ROW()-ROW(tblLoan34[[#Headers],[PMT NO]])&gt;ScheduledNumberOfPayments,"",ROW()-ROW(tblLoan34[[#Headers],[PMT NO]])),"")</f>
        <v/>
      </c>
      <c r="B361" s="98" t="str">
        <f>IF(tblLoan34[[#This Row],[PMT NO]]&lt;&gt;"",EOMONTH(LoanStartDate,ROW(tblLoan34[[#This Row],[PMT NO]])-ROW(tblLoan34[[#Headers],[PMT NO]])-2)+DAY(LoanStartDate),"")</f>
        <v/>
      </c>
      <c r="C361" s="101" t="str">
        <f>IF(tblLoan34[[#This Row],[PMT NO]]&lt;&gt;"",IF(ROW()-ROW(tblLoan34[[#Headers],[BEGINNING BALANCE]])=1,LoanAmount,INDEX(tblLoan34[ENDING BALANCE],ROW()-ROW(tblLoan34[[#Headers],[BEGINNING BALANCE]])-1)),"")</f>
        <v/>
      </c>
      <c r="D361" s="101" t="str">
        <f>IF(tblLoan34[[#This Row],[PMT NO]]&lt;&gt;"",ScheduledPayment,"")</f>
        <v/>
      </c>
      <c r="E36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61" s="101" t="str">
        <f>IF(tblLoan34[[#This Row],[PMT NO]]&lt;&gt;"",IF(tblLoan34[[#This Row],[SCHEDULED PAYMENT]]+tblLoan34[[#This Row],[EXTRA PAYMENT]]&lt;=tblLoan34[[#This Row],[BEGINNING BALANCE]],tblLoan34[[#This Row],[SCHEDULED PAYMENT]]+tblLoan34[[#This Row],[EXTRA PAYMENT]],tblLoan34[[#This Row],[BEGINNING BALANCE]]),"")</f>
        <v/>
      </c>
      <c r="G361" s="101" t="str">
        <f>IF(tblLoan34[[#This Row],[PMT NO]]&lt;&gt;"",tblLoan34[[#This Row],[TOTAL PAYMENT]]-tblLoan34[[#This Row],[INTEREST]],"")</f>
        <v/>
      </c>
      <c r="H361" s="101" t="str">
        <f>IF(tblLoan34[[#This Row],[PMT NO]]&lt;&gt;"",tblLoan34[[#This Row],[BEGINNING BALANCE]]*(InterestRate/PaymentsPerYear),"")</f>
        <v/>
      </c>
      <c r="I361" s="101" t="str">
        <f>IF(tblLoan34[[#This Row],[PMT NO]]&lt;&gt;"",IF(tblLoan34[[#This Row],[SCHEDULED PAYMENT]]+tblLoan34[[#This Row],[EXTRA PAYMENT]]&lt;=tblLoan34[[#This Row],[BEGINNING BALANCE]],tblLoan34[[#This Row],[BEGINNING BALANCE]]-tblLoan34[[#This Row],[PRINCIPAL]],0),"")</f>
        <v/>
      </c>
      <c r="J361" s="101" t="str">
        <f>IF(tblLoan34[[#This Row],[PMT NO]]&lt;&gt;"",SUM(INDEX(tblLoan34[INTEREST],1,1):tblLoan34[[#This Row],[INTEREST]]),"")</f>
        <v/>
      </c>
    </row>
    <row r="362" spans="1:10" x14ac:dyDescent="0.2">
      <c r="A362" s="97" t="str">
        <f>IF(LoanIsGood,IF(ROW()-ROW(tblLoan34[[#Headers],[PMT NO]])&gt;ScheduledNumberOfPayments,"",ROW()-ROW(tblLoan34[[#Headers],[PMT NO]])),"")</f>
        <v/>
      </c>
      <c r="B362" s="98" t="str">
        <f>IF(tblLoan34[[#This Row],[PMT NO]]&lt;&gt;"",EOMONTH(LoanStartDate,ROW(tblLoan34[[#This Row],[PMT NO]])-ROW(tblLoan34[[#Headers],[PMT NO]])-2)+DAY(LoanStartDate),"")</f>
        <v/>
      </c>
      <c r="C362" s="101" t="str">
        <f>IF(tblLoan34[[#This Row],[PMT NO]]&lt;&gt;"",IF(ROW()-ROW(tblLoan34[[#Headers],[BEGINNING BALANCE]])=1,LoanAmount,INDEX(tblLoan34[ENDING BALANCE],ROW()-ROW(tblLoan34[[#Headers],[BEGINNING BALANCE]])-1)),"")</f>
        <v/>
      </c>
      <c r="D362" s="101" t="str">
        <f>IF(tblLoan34[[#This Row],[PMT NO]]&lt;&gt;"",ScheduledPayment,"")</f>
        <v/>
      </c>
      <c r="E36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62" s="101" t="str">
        <f>IF(tblLoan34[[#This Row],[PMT NO]]&lt;&gt;"",IF(tblLoan34[[#This Row],[SCHEDULED PAYMENT]]+tblLoan34[[#This Row],[EXTRA PAYMENT]]&lt;=tblLoan34[[#This Row],[BEGINNING BALANCE]],tblLoan34[[#This Row],[SCHEDULED PAYMENT]]+tblLoan34[[#This Row],[EXTRA PAYMENT]],tblLoan34[[#This Row],[BEGINNING BALANCE]]),"")</f>
        <v/>
      </c>
      <c r="G362" s="101" t="str">
        <f>IF(tblLoan34[[#This Row],[PMT NO]]&lt;&gt;"",tblLoan34[[#This Row],[TOTAL PAYMENT]]-tblLoan34[[#This Row],[INTEREST]],"")</f>
        <v/>
      </c>
      <c r="H362" s="101" t="str">
        <f>IF(tblLoan34[[#This Row],[PMT NO]]&lt;&gt;"",tblLoan34[[#This Row],[BEGINNING BALANCE]]*(InterestRate/PaymentsPerYear),"")</f>
        <v/>
      </c>
      <c r="I362" s="101" t="str">
        <f>IF(tblLoan34[[#This Row],[PMT NO]]&lt;&gt;"",IF(tblLoan34[[#This Row],[SCHEDULED PAYMENT]]+tblLoan34[[#This Row],[EXTRA PAYMENT]]&lt;=tblLoan34[[#This Row],[BEGINNING BALANCE]],tblLoan34[[#This Row],[BEGINNING BALANCE]]-tblLoan34[[#This Row],[PRINCIPAL]],0),"")</f>
        <v/>
      </c>
      <c r="J362" s="101" t="str">
        <f>IF(tblLoan34[[#This Row],[PMT NO]]&lt;&gt;"",SUM(INDEX(tblLoan34[INTEREST],1,1):tblLoan34[[#This Row],[INTEREST]]),"")</f>
        <v/>
      </c>
    </row>
    <row r="363" spans="1:10" x14ac:dyDescent="0.2">
      <c r="A363" s="97" t="str">
        <f>IF(LoanIsGood,IF(ROW()-ROW(tblLoan34[[#Headers],[PMT NO]])&gt;ScheduledNumberOfPayments,"",ROW()-ROW(tblLoan34[[#Headers],[PMT NO]])),"")</f>
        <v/>
      </c>
      <c r="B363" s="98" t="str">
        <f>IF(tblLoan34[[#This Row],[PMT NO]]&lt;&gt;"",EOMONTH(LoanStartDate,ROW(tblLoan34[[#This Row],[PMT NO]])-ROW(tblLoan34[[#Headers],[PMT NO]])-2)+DAY(LoanStartDate),"")</f>
        <v/>
      </c>
      <c r="C363" s="101" t="str">
        <f>IF(tblLoan34[[#This Row],[PMT NO]]&lt;&gt;"",IF(ROW()-ROW(tblLoan34[[#Headers],[BEGINNING BALANCE]])=1,LoanAmount,INDEX(tblLoan34[ENDING BALANCE],ROW()-ROW(tblLoan34[[#Headers],[BEGINNING BALANCE]])-1)),"")</f>
        <v/>
      </c>
      <c r="D363" s="101" t="str">
        <f>IF(tblLoan34[[#This Row],[PMT NO]]&lt;&gt;"",ScheduledPayment,"")</f>
        <v/>
      </c>
      <c r="E363"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63" s="101" t="str">
        <f>IF(tblLoan34[[#This Row],[PMT NO]]&lt;&gt;"",IF(tblLoan34[[#This Row],[SCHEDULED PAYMENT]]+tblLoan34[[#This Row],[EXTRA PAYMENT]]&lt;=tblLoan34[[#This Row],[BEGINNING BALANCE]],tblLoan34[[#This Row],[SCHEDULED PAYMENT]]+tblLoan34[[#This Row],[EXTRA PAYMENT]],tblLoan34[[#This Row],[BEGINNING BALANCE]]),"")</f>
        <v/>
      </c>
      <c r="G363" s="101" t="str">
        <f>IF(tblLoan34[[#This Row],[PMT NO]]&lt;&gt;"",tblLoan34[[#This Row],[TOTAL PAYMENT]]-tblLoan34[[#This Row],[INTEREST]],"")</f>
        <v/>
      </c>
      <c r="H363" s="101" t="str">
        <f>IF(tblLoan34[[#This Row],[PMT NO]]&lt;&gt;"",tblLoan34[[#This Row],[BEGINNING BALANCE]]*(InterestRate/PaymentsPerYear),"")</f>
        <v/>
      </c>
      <c r="I363" s="101" t="str">
        <f>IF(tblLoan34[[#This Row],[PMT NO]]&lt;&gt;"",IF(tblLoan34[[#This Row],[SCHEDULED PAYMENT]]+tblLoan34[[#This Row],[EXTRA PAYMENT]]&lt;=tblLoan34[[#This Row],[BEGINNING BALANCE]],tblLoan34[[#This Row],[BEGINNING BALANCE]]-tblLoan34[[#This Row],[PRINCIPAL]],0),"")</f>
        <v/>
      </c>
      <c r="J363" s="101" t="str">
        <f>IF(tblLoan34[[#This Row],[PMT NO]]&lt;&gt;"",SUM(INDEX(tblLoan34[INTEREST],1,1):tblLoan34[[#This Row],[INTEREST]]),"")</f>
        <v/>
      </c>
    </row>
    <row r="364" spans="1:10" x14ac:dyDescent="0.2">
      <c r="A364" s="97" t="str">
        <f>IF(LoanIsGood,IF(ROW()-ROW(tblLoan34[[#Headers],[PMT NO]])&gt;ScheduledNumberOfPayments,"",ROW()-ROW(tblLoan34[[#Headers],[PMT NO]])),"")</f>
        <v/>
      </c>
      <c r="B364" s="98" t="str">
        <f>IF(tblLoan34[[#This Row],[PMT NO]]&lt;&gt;"",EOMONTH(LoanStartDate,ROW(tblLoan34[[#This Row],[PMT NO]])-ROW(tblLoan34[[#Headers],[PMT NO]])-2)+DAY(LoanStartDate),"")</f>
        <v/>
      </c>
      <c r="C364" s="101" t="str">
        <f>IF(tblLoan34[[#This Row],[PMT NO]]&lt;&gt;"",IF(ROW()-ROW(tblLoan34[[#Headers],[BEGINNING BALANCE]])=1,LoanAmount,INDEX(tblLoan34[ENDING BALANCE],ROW()-ROW(tblLoan34[[#Headers],[BEGINNING BALANCE]])-1)),"")</f>
        <v/>
      </c>
      <c r="D364" s="101" t="str">
        <f>IF(tblLoan34[[#This Row],[PMT NO]]&lt;&gt;"",ScheduledPayment,"")</f>
        <v/>
      </c>
      <c r="E364"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64" s="101" t="str">
        <f>IF(tblLoan34[[#This Row],[PMT NO]]&lt;&gt;"",IF(tblLoan34[[#This Row],[SCHEDULED PAYMENT]]+tblLoan34[[#This Row],[EXTRA PAYMENT]]&lt;=tblLoan34[[#This Row],[BEGINNING BALANCE]],tblLoan34[[#This Row],[SCHEDULED PAYMENT]]+tblLoan34[[#This Row],[EXTRA PAYMENT]],tblLoan34[[#This Row],[BEGINNING BALANCE]]),"")</f>
        <v/>
      </c>
      <c r="G364" s="101" t="str">
        <f>IF(tblLoan34[[#This Row],[PMT NO]]&lt;&gt;"",tblLoan34[[#This Row],[TOTAL PAYMENT]]-tblLoan34[[#This Row],[INTEREST]],"")</f>
        <v/>
      </c>
      <c r="H364" s="101" t="str">
        <f>IF(tblLoan34[[#This Row],[PMT NO]]&lt;&gt;"",tblLoan34[[#This Row],[BEGINNING BALANCE]]*(InterestRate/PaymentsPerYear),"")</f>
        <v/>
      </c>
      <c r="I364" s="101" t="str">
        <f>IF(tblLoan34[[#This Row],[PMT NO]]&lt;&gt;"",IF(tblLoan34[[#This Row],[SCHEDULED PAYMENT]]+tblLoan34[[#This Row],[EXTRA PAYMENT]]&lt;=tblLoan34[[#This Row],[BEGINNING BALANCE]],tblLoan34[[#This Row],[BEGINNING BALANCE]]-tblLoan34[[#This Row],[PRINCIPAL]],0),"")</f>
        <v/>
      </c>
      <c r="J364" s="101" t="str">
        <f>IF(tblLoan34[[#This Row],[PMT NO]]&lt;&gt;"",SUM(INDEX(tblLoan34[INTEREST],1,1):tblLoan34[[#This Row],[INTEREST]]),"")</f>
        <v/>
      </c>
    </row>
    <row r="365" spans="1:10" x14ac:dyDescent="0.2">
      <c r="A365" s="97" t="str">
        <f>IF(LoanIsGood,IF(ROW()-ROW(tblLoan34[[#Headers],[PMT NO]])&gt;ScheduledNumberOfPayments,"",ROW()-ROW(tblLoan34[[#Headers],[PMT NO]])),"")</f>
        <v/>
      </c>
      <c r="B365" s="98" t="str">
        <f>IF(tblLoan34[[#This Row],[PMT NO]]&lt;&gt;"",EOMONTH(LoanStartDate,ROW(tblLoan34[[#This Row],[PMT NO]])-ROW(tblLoan34[[#Headers],[PMT NO]])-2)+DAY(LoanStartDate),"")</f>
        <v/>
      </c>
      <c r="C365" s="101" t="str">
        <f>IF(tblLoan34[[#This Row],[PMT NO]]&lt;&gt;"",IF(ROW()-ROW(tblLoan34[[#Headers],[BEGINNING BALANCE]])=1,LoanAmount,INDEX(tblLoan34[ENDING BALANCE],ROW()-ROW(tblLoan34[[#Headers],[BEGINNING BALANCE]])-1)),"")</f>
        <v/>
      </c>
      <c r="D365" s="101" t="str">
        <f>IF(tblLoan34[[#This Row],[PMT NO]]&lt;&gt;"",ScheduledPayment,"")</f>
        <v/>
      </c>
      <c r="E365"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65" s="101" t="str">
        <f>IF(tblLoan34[[#This Row],[PMT NO]]&lt;&gt;"",IF(tblLoan34[[#This Row],[SCHEDULED PAYMENT]]+tblLoan34[[#This Row],[EXTRA PAYMENT]]&lt;=tblLoan34[[#This Row],[BEGINNING BALANCE]],tblLoan34[[#This Row],[SCHEDULED PAYMENT]]+tblLoan34[[#This Row],[EXTRA PAYMENT]],tblLoan34[[#This Row],[BEGINNING BALANCE]]),"")</f>
        <v/>
      </c>
      <c r="G365" s="101" t="str">
        <f>IF(tblLoan34[[#This Row],[PMT NO]]&lt;&gt;"",tblLoan34[[#This Row],[TOTAL PAYMENT]]-tblLoan34[[#This Row],[INTEREST]],"")</f>
        <v/>
      </c>
      <c r="H365" s="101" t="str">
        <f>IF(tblLoan34[[#This Row],[PMT NO]]&lt;&gt;"",tblLoan34[[#This Row],[BEGINNING BALANCE]]*(InterestRate/PaymentsPerYear),"")</f>
        <v/>
      </c>
      <c r="I365" s="101" t="str">
        <f>IF(tblLoan34[[#This Row],[PMT NO]]&lt;&gt;"",IF(tblLoan34[[#This Row],[SCHEDULED PAYMENT]]+tblLoan34[[#This Row],[EXTRA PAYMENT]]&lt;=tblLoan34[[#This Row],[BEGINNING BALANCE]],tblLoan34[[#This Row],[BEGINNING BALANCE]]-tblLoan34[[#This Row],[PRINCIPAL]],0),"")</f>
        <v/>
      </c>
      <c r="J365" s="101" t="str">
        <f>IF(tblLoan34[[#This Row],[PMT NO]]&lt;&gt;"",SUM(INDEX(tblLoan34[INTEREST],1,1):tblLoan34[[#This Row],[INTEREST]]),"")</f>
        <v/>
      </c>
    </row>
    <row r="366" spans="1:10" x14ac:dyDescent="0.2">
      <c r="A366" s="97" t="str">
        <f>IF(LoanIsGood,IF(ROW()-ROW(tblLoan34[[#Headers],[PMT NO]])&gt;ScheduledNumberOfPayments,"",ROW()-ROW(tblLoan34[[#Headers],[PMT NO]])),"")</f>
        <v/>
      </c>
      <c r="B366" s="98" t="str">
        <f>IF(tblLoan34[[#This Row],[PMT NO]]&lt;&gt;"",EOMONTH(LoanStartDate,ROW(tblLoan34[[#This Row],[PMT NO]])-ROW(tblLoan34[[#Headers],[PMT NO]])-2)+DAY(LoanStartDate),"")</f>
        <v/>
      </c>
      <c r="C366" s="101" t="str">
        <f>IF(tblLoan34[[#This Row],[PMT NO]]&lt;&gt;"",IF(ROW()-ROW(tblLoan34[[#Headers],[BEGINNING BALANCE]])=1,LoanAmount,INDEX(tblLoan34[ENDING BALANCE],ROW()-ROW(tblLoan34[[#Headers],[BEGINNING BALANCE]])-1)),"")</f>
        <v/>
      </c>
      <c r="D366" s="101" t="str">
        <f>IF(tblLoan34[[#This Row],[PMT NO]]&lt;&gt;"",ScheduledPayment,"")</f>
        <v/>
      </c>
      <c r="E366"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66" s="101" t="str">
        <f>IF(tblLoan34[[#This Row],[PMT NO]]&lt;&gt;"",IF(tblLoan34[[#This Row],[SCHEDULED PAYMENT]]+tblLoan34[[#This Row],[EXTRA PAYMENT]]&lt;=tblLoan34[[#This Row],[BEGINNING BALANCE]],tblLoan34[[#This Row],[SCHEDULED PAYMENT]]+tblLoan34[[#This Row],[EXTRA PAYMENT]],tblLoan34[[#This Row],[BEGINNING BALANCE]]),"")</f>
        <v/>
      </c>
      <c r="G366" s="101" t="str">
        <f>IF(tblLoan34[[#This Row],[PMT NO]]&lt;&gt;"",tblLoan34[[#This Row],[TOTAL PAYMENT]]-tblLoan34[[#This Row],[INTEREST]],"")</f>
        <v/>
      </c>
      <c r="H366" s="101" t="str">
        <f>IF(tblLoan34[[#This Row],[PMT NO]]&lt;&gt;"",tblLoan34[[#This Row],[BEGINNING BALANCE]]*(InterestRate/PaymentsPerYear),"")</f>
        <v/>
      </c>
      <c r="I366" s="101" t="str">
        <f>IF(tblLoan34[[#This Row],[PMT NO]]&lt;&gt;"",IF(tblLoan34[[#This Row],[SCHEDULED PAYMENT]]+tblLoan34[[#This Row],[EXTRA PAYMENT]]&lt;=tblLoan34[[#This Row],[BEGINNING BALANCE]],tblLoan34[[#This Row],[BEGINNING BALANCE]]-tblLoan34[[#This Row],[PRINCIPAL]],0),"")</f>
        <v/>
      </c>
      <c r="J366" s="101" t="str">
        <f>IF(tblLoan34[[#This Row],[PMT NO]]&lt;&gt;"",SUM(INDEX(tblLoan34[INTEREST],1,1):tblLoan34[[#This Row],[INTEREST]]),"")</f>
        <v/>
      </c>
    </row>
    <row r="367" spans="1:10" x14ac:dyDescent="0.2">
      <c r="A367" s="97" t="str">
        <f>IF(LoanIsGood,IF(ROW()-ROW(tblLoan34[[#Headers],[PMT NO]])&gt;ScheduledNumberOfPayments,"",ROW()-ROW(tblLoan34[[#Headers],[PMT NO]])),"")</f>
        <v/>
      </c>
      <c r="B367" s="98" t="str">
        <f>IF(tblLoan34[[#This Row],[PMT NO]]&lt;&gt;"",EOMONTH(LoanStartDate,ROW(tblLoan34[[#This Row],[PMT NO]])-ROW(tblLoan34[[#Headers],[PMT NO]])-2)+DAY(LoanStartDate),"")</f>
        <v/>
      </c>
      <c r="C367" s="101" t="str">
        <f>IF(tblLoan34[[#This Row],[PMT NO]]&lt;&gt;"",IF(ROW()-ROW(tblLoan34[[#Headers],[BEGINNING BALANCE]])=1,LoanAmount,INDEX(tblLoan34[ENDING BALANCE],ROW()-ROW(tblLoan34[[#Headers],[BEGINNING BALANCE]])-1)),"")</f>
        <v/>
      </c>
      <c r="D367" s="101" t="str">
        <f>IF(tblLoan34[[#This Row],[PMT NO]]&lt;&gt;"",ScheduledPayment,"")</f>
        <v/>
      </c>
      <c r="E367"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67" s="101" t="str">
        <f>IF(tblLoan34[[#This Row],[PMT NO]]&lt;&gt;"",IF(tblLoan34[[#This Row],[SCHEDULED PAYMENT]]+tblLoan34[[#This Row],[EXTRA PAYMENT]]&lt;=tblLoan34[[#This Row],[BEGINNING BALANCE]],tblLoan34[[#This Row],[SCHEDULED PAYMENT]]+tblLoan34[[#This Row],[EXTRA PAYMENT]],tblLoan34[[#This Row],[BEGINNING BALANCE]]),"")</f>
        <v/>
      </c>
      <c r="G367" s="101" t="str">
        <f>IF(tblLoan34[[#This Row],[PMT NO]]&lt;&gt;"",tblLoan34[[#This Row],[TOTAL PAYMENT]]-tblLoan34[[#This Row],[INTEREST]],"")</f>
        <v/>
      </c>
      <c r="H367" s="101" t="str">
        <f>IF(tblLoan34[[#This Row],[PMT NO]]&lt;&gt;"",tblLoan34[[#This Row],[BEGINNING BALANCE]]*(InterestRate/PaymentsPerYear),"")</f>
        <v/>
      </c>
      <c r="I367" s="101" t="str">
        <f>IF(tblLoan34[[#This Row],[PMT NO]]&lt;&gt;"",IF(tblLoan34[[#This Row],[SCHEDULED PAYMENT]]+tblLoan34[[#This Row],[EXTRA PAYMENT]]&lt;=tblLoan34[[#This Row],[BEGINNING BALANCE]],tblLoan34[[#This Row],[BEGINNING BALANCE]]-tblLoan34[[#This Row],[PRINCIPAL]],0),"")</f>
        <v/>
      </c>
      <c r="J367" s="101" t="str">
        <f>IF(tblLoan34[[#This Row],[PMT NO]]&lt;&gt;"",SUM(INDEX(tblLoan34[INTEREST],1,1):tblLoan34[[#This Row],[INTEREST]]),"")</f>
        <v/>
      </c>
    </row>
    <row r="368" spans="1:10" x14ac:dyDescent="0.2">
      <c r="A368" s="97" t="str">
        <f>IF(LoanIsGood,IF(ROW()-ROW(tblLoan34[[#Headers],[PMT NO]])&gt;ScheduledNumberOfPayments,"",ROW()-ROW(tblLoan34[[#Headers],[PMT NO]])),"")</f>
        <v/>
      </c>
      <c r="B368" s="98" t="str">
        <f>IF(tblLoan34[[#This Row],[PMT NO]]&lt;&gt;"",EOMONTH(LoanStartDate,ROW(tblLoan34[[#This Row],[PMT NO]])-ROW(tblLoan34[[#Headers],[PMT NO]])-2)+DAY(LoanStartDate),"")</f>
        <v/>
      </c>
      <c r="C368" s="101" t="str">
        <f>IF(tblLoan34[[#This Row],[PMT NO]]&lt;&gt;"",IF(ROW()-ROW(tblLoan34[[#Headers],[BEGINNING BALANCE]])=1,LoanAmount,INDEX(tblLoan34[ENDING BALANCE],ROW()-ROW(tblLoan34[[#Headers],[BEGINNING BALANCE]])-1)),"")</f>
        <v/>
      </c>
      <c r="D368" s="101" t="str">
        <f>IF(tblLoan34[[#This Row],[PMT NO]]&lt;&gt;"",ScheduledPayment,"")</f>
        <v/>
      </c>
      <c r="E368"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68" s="101" t="str">
        <f>IF(tblLoan34[[#This Row],[PMT NO]]&lt;&gt;"",IF(tblLoan34[[#This Row],[SCHEDULED PAYMENT]]+tblLoan34[[#This Row],[EXTRA PAYMENT]]&lt;=tblLoan34[[#This Row],[BEGINNING BALANCE]],tblLoan34[[#This Row],[SCHEDULED PAYMENT]]+tblLoan34[[#This Row],[EXTRA PAYMENT]],tblLoan34[[#This Row],[BEGINNING BALANCE]]),"")</f>
        <v/>
      </c>
      <c r="G368" s="101" t="str">
        <f>IF(tblLoan34[[#This Row],[PMT NO]]&lt;&gt;"",tblLoan34[[#This Row],[TOTAL PAYMENT]]-tblLoan34[[#This Row],[INTEREST]],"")</f>
        <v/>
      </c>
      <c r="H368" s="101" t="str">
        <f>IF(tblLoan34[[#This Row],[PMT NO]]&lt;&gt;"",tblLoan34[[#This Row],[BEGINNING BALANCE]]*(InterestRate/PaymentsPerYear),"")</f>
        <v/>
      </c>
      <c r="I368" s="101" t="str">
        <f>IF(tblLoan34[[#This Row],[PMT NO]]&lt;&gt;"",IF(tblLoan34[[#This Row],[SCHEDULED PAYMENT]]+tblLoan34[[#This Row],[EXTRA PAYMENT]]&lt;=tblLoan34[[#This Row],[BEGINNING BALANCE]],tblLoan34[[#This Row],[BEGINNING BALANCE]]-tblLoan34[[#This Row],[PRINCIPAL]],0),"")</f>
        <v/>
      </c>
      <c r="J368" s="101" t="str">
        <f>IF(tblLoan34[[#This Row],[PMT NO]]&lt;&gt;"",SUM(INDEX(tblLoan34[INTEREST],1,1):tblLoan34[[#This Row],[INTEREST]]),"")</f>
        <v/>
      </c>
    </row>
    <row r="369" spans="1:10" x14ac:dyDescent="0.2">
      <c r="A369" s="97" t="str">
        <f>IF(LoanIsGood,IF(ROW()-ROW(tblLoan34[[#Headers],[PMT NO]])&gt;ScheduledNumberOfPayments,"",ROW()-ROW(tblLoan34[[#Headers],[PMT NO]])),"")</f>
        <v/>
      </c>
      <c r="B369" s="98" t="str">
        <f>IF(tblLoan34[[#This Row],[PMT NO]]&lt;&gt;"",EOMONTH(LoanStartDate,ROW(tblLoan34[[#This Row],[PMT NO]])-ROW(tblLoan34[[#Headers],[PMT NO]])-2)+DAY(LoanStartDate),"")</f>
        <v/>
      </c>
      <c r="C369" s="101" t="str">
        <f>IF(tblLoan34[[#This Row],[PMT NO]]&lt;&gt;"",IF(ROW()-ROW(tblLoan34[[#Headers],[BEGINNING BALANCE]])=1,LoanAmount,INDEX(tblLoan34[ENDING BALANCE],ROW()-ROW(tblLoan34[[#Headers],[BEGINNING BALANCE]])-1)),"")</f>
        <v/>
      </c>
      <c r="D369" s="101" t="str">
        <f>IF(tblLoan34[[#This Row],[PMT NO]]&lt;&gt;"",ScheduledPayment,"")</f>
        <v/>
      </c>
      <c r="E369"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69" s="101" t="str">
        <f>IF(tblLoan34[[#This Row],[PMT NO]]&lt;&gt;"",IF(tblLoan34[[#This Row],[SCHEDULED PAYMENT]]+tblLoan34[[#This Row],[EXTRA PAYMENT]]&lt;=tblLoan34[[#This Row],[BEGINNING BALANCE]],tblLoan34[[#This Row],[SCHEDULED PAYMENT]]+tblLoan34[[#This Row],[EXTRA PAYMENT]],tblLoan34[[#This Row],[BEGINNING BALANCE]]),"")</f>
        <v/>
      </c>
      <c r="G369" s="101" t="str">
        <f>IF(tblLoan34[[#This Row],[PMT NO]]&lt;&gt;"",tblLoan34[[#This Row],[TOTAL PAYMENT]]-tblLoan34[[#This Row],[INTEREST]],"")</f>
        <v/>
      </c>
      <c r="H369" s="101" t="str">
        <f>IF(tblLoan34[[#This Row],[PMT NO]]&lt;&gt;"",tblLoan34[[#This Row],[BEGINNING BALANCE]]*(InterestRate/PaymentsPerYear),"")</f>
        <v/>
      </c>
      <c r="I369" s="101" t="str">
        <f>IF(tblLoan34[[#This Row],[PMT NO]]&lt;&gt;"",IF(tblLoan34[[#This Row],[SCHEDULED PAYMENT]]+tblLoan34[[#This Row],[EXTRA PAYMENT]]&lt;=tblLoan34[[#This Row],[BEGINNING BALANCE]],tblLoan34[[#This Row],[BEGINNING BALANCE]]-tblLoan34[[#This Row],[PRINCIPAL]],0),"")</f>
        <v/>
      </c>
      <c r="J369" s="101" t="str">
        <f>IF(tblLoan34[[#This Row],[PMT NO]]&lt;&gt;"",SUM(INDEX(tblLoan34[INTEREST],1,1):tblLoan34[[#This Row],[INTEREST]]),"")</f>
        <v/>
      </c>
    </row>
    <row r="370" spans="1:10" x14ac:dyDescent="0.2">
      <c r="A370" s="97" t="str">
        <f>IF(LoanIsGood,IF(ROW()-ROW(tblLoan34[[#Headers],[PMT NO]])&gt;ScheduledNumberOfPayments,"",ROW()-ROW(tblLoan34[[#Headers],[PMT NO]])),"")</f>
        <v/>
      </c>
      <c r="B370" s="98" t="str">
        <f>IF(tblLoan34[[#This Row],[PMT NO]]&lt;&gt;"",EOMONTH(LoanStartDate,ROW(tblLoan34[[#This Row],[PMT NO]])-ROW(tblLoan34[[#Headers],[PMT NO]])-2)+DAY(LoanStartDate),"")</f>
        <v/>
      </c>
      <c r="C370" s="101" t="str">
        <f>IF(tblLoan34[[#This Row],[PMT NO]]&lt;&gt;"",IF(ROW()-ROW(tblLoan34[[#Headers],[BEGINNING BALANCE]])=1,LoanAmount,INDEX(tblLoan34[ENDING BALANCE],ROW()-ROW(tblLoan34[[#Headers],[BEGINNING BALANCE]])-1)),"")</f>
        <v/>
      </c>
      <c r="D370" s="101" t="str">
        <f>IF(tblLoan34[[#This Row],[PMT NO]]&lt;&gt;"",ScheduledPayment,"")</f>
        <v/>
      </c>
      <c r="E370"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70" s="101" t="str">
        <f>IF(tblLoan34[[#This Row],[PMT NO]]&lt;&gt;"",IF(tblLoan34[[#This Row],[SCHEDULED PAYMENT]]+tblLoan34[[#This Row],[EXTRA PAYMENT]]&lt;=tblLoan34[[#This Row],[BEGINNING BALANCE]],tblLoan34[[#This Row],[SCHEDULED PAYMENT]]+tblLoan34[[#This Row],[EXTRA PAYMENT]],tblLoan34[[#This Row],[BEGINNING BALANCE]]),"")</f>
        <v/>
      </c>
      <c r="G370" s="101" t="str">
        <f>IF(tblLoan34[[#This Row],[PMT NO]]&lt;&gt;"",tblLoan34[[#This Row],[TOTAL PAYMENT]]-tblLoan34[[#This Row],[INTEREST]],"")</f>
        <v/>
      </c>
      <c r="H370" s="101" t="str">
        <f>IF(tblLoan34[[#This Row],[PMT NO]]&lt;&gt;"",tblLoan34[[#This Row],[BEGINNING BALANCE]]*(InterestRate/PaymentsPerYear),"")</f>
        <v/>
      </c>
      <c r="I370" s="101" t="str">
        <f>IF(tblLoan34[[#This Row],[PMT NO]]&lt;&gt;"",IF(tblLoan34[[#This Row],[SCHEDULED PAYMENT]]+tblLoan34[[#This Row],[EXTRA PAYMENT]]&lt;=tblLoan34[[#This Row],[BEGINNING BALANCE]],tblLoan34[[#This Row],[BEGINNING BALANCE]]-tblLoan34[[#This Row],[PRINCIPAL]],0),"")</f>
        <v/>
      </c>
      <c r="J370" s="101" t="str">
        <f>IF(tblLoan34[[#This Row],[PMT NO]]&lt;&gt;"",SUM(INDEX(tblLoan34[INTEREST],1,1):tblLoan34[[#This Row],[INTEREST]]),"")</f>
        <v/>
      </c>
    </row>
    <row r="371" spans="1:10" x14ac:dyDescent="0.2">
      <c r="A371" s="97" t="str">
        <f>IF(LoanIsGood,IF(ROW()-ROW(tblLoan34[[#Headers],[PMT NO]])&gt;ScheduledNumberOfPayments,"",ROW()-ROW(tblLoan34[[#Headers],[PMT NO]])),"")</f>
        <v/>
      </c>
      <c r="B371" s="98" t="str">
        <f>IF(tblLoan34[[#This Row],[PMT NO]]&lt;&gt;"",EOMONTH(LoanStartDate,ROW(tblLoan34[[#This Row],[PMT NO]])-ROW(tblLoan34[[#Headers],[PMT NO]])-2)+DAY(LoanStartDate),"")</f>
        <v/>
      </c>
      <c r="C371" s="101" t="str">
        <f>IF(tblLoan34[[#This Row],[PMT NO]]&lt;&gt;"",IF(ROW()-ROW(tblLoan34[[#Headers],[BEGINNING BALANCE]])=1,LoanAmount,INDEX(tblLoan34[ENDING BALANCE],ROW()-ROW(tblLoan34[[#Headers],[BEGINNING BALANCE]])-1)),"")</f>
        <v/>
      </c>
      <c r="D371" s="101" t="str">
        <f>IF(tblLoan34[[#This Row],[PMT NO]]&lt;&gt;"",ScheduledPayment,"")</f>
        <v/>
      </c>
      <c r="E371"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71" s="101" t="str">
        <f>IF(tblLoan34[[#This Row],[PMT NO]]&lt;&gt;"",IF(tblLoan34[[#This Row],[SCHEDULED PAYMENT]]+tblLoan34[[#This Row],[EXTRA PAYMENT]]&lt;=tblLoan34[[#This Row],[BEGINNING BALANCE]],tblLoan34[[#This Row],[SCHEDULED PAYMENT]]+tblLoan34[[#This Row],[EXTRA PAYMENT]],tblLoan34[[#This Row],[BEGINNING BALANCE]]),"")</f>
        <v/>
      </c>
      <c r="G371" s="101" t="str">
        <f>IF(tblLoan34[[#This Row],[PMT NO]]&lt;&gt;"",tblLoan34[[#This Row],[TOTAL PAYMENT]]-tblLoan34[[#This Row],[INTEREST]],"")</f>
        <v/>
      </c>
      <c r="H371" s="101" t="str">
        <f>IF(tblLoan34[[#This Row],[PMT NO]]&lt;&gt;"",tblLoan34[[#This Row],[BEGINNING BALANCE]]*(InterestRate/PaymentsPerYear),"")</f>
        <v/>
      </c>
      <c r="I371" s="101" t="str">
        <f>IF(tblLoan34[[#This Row],[PMT NO]]&lt;&gt;"",IF(tblLoan34[[#This Row],[SCHEDULED PAYMENT]]+tblLoan34[[#This Row],[EXTRA PAYMENT]]&lt;=tblLoan34[[#This Row],[BEGINNING BALANCE]],tblLoan34[[#This Row],[BEGINNING BALANCE]]-tblLoan34[[#This Row],[PRINCIPAL]],0),"")</f>
        <v/>
      </c>
      <c r="J371" s="101" t="str">
        <f>IF(tblLoan34[[#This Row],[PMT NO]]&lt;&gt;"",SUM(INDEX(tblLoan34[INTEREST],1,1):tblLoan34[[#This Row],[INTEREST]]),"")</f>
        <v/>
      </c>
    </row>
    <row r="372" spans="1:10" x14ac:dyDescent="0.2">
      <c r="A372" s="97" t="str">
        <f>IF(LoanIsGood,IF(ROW()-ROW(tblLoan34[[#Headers],[PMT NO]])&gt;ScheduledNumberOfPayments,"",ROW()-ROW(tblLoan34[[#Headers],[PMT NO]])),"")</f>
        <v/>
      </c>
      <c r="B372" s="98" t="str">
        <f>IF(tblLoan34[[#This Row],[PMT NO]]&lt;&gt;"",EOMONTH(LoanStartDate,ROW(tblLoan34[[#This Row],[PMT NO]])-ROW(tblLoan34[[#Headers],[PMT NO]])-2)+DAY(LoanStartDate),"")</f>
        <v/>
      </c>
      <c r="C372" s="101" t="str">
        <f>IF(tblLoan34[[#This Row],[PMT NO]]&lt;&gt;"",IF(ROW()-ROW(tblLoan34[[#Headers],[BEGINNING BALANCE]])=1,LoanAmount,INDEX(tblLoan34[ENDING BALANCE],ROW()-ROW(tblLoan34[[#Headers],[BEGINNING BALANCE]])-1)),"")</f>
        <v/>
      </c>
      <c r="D372" s="101" t="str">
        <f>IF(tblLoan34[[#This Row],[PMT NO]]&lt;&gt;"",ScheduledPayment,"")</f>
        <v/>
      </c>
      <c r="E372" s="101" t="str">
        <f>IF(tblLoan34[[#This Row],[PMT NO]]&lt;&gt;"",IF(tblLoan34[[#This Row],[SCHEDULED PAYMENT]]+ExtraPayments&lt;tblLoan34[[#This Row],[BEGINNING BALANCE]],ExtraPayments,IF(tblLoan34[[#This Row],[BEGINNING BALANCE]]-tblLoan34[[#This Row],[SCHEDULED PAYMENT]]&gt;0,tblLoan34[[#This Row],[BEGINNING BALANCE]]-tblLoan34[[#This Row],[SCHEDULED PAYMENT]],0)),"")</f>
        <v/>
      </c>
      <c r="F372" s="101" t="str">
        <f>IF(tblLoan34[[#This Row],[PMT NO]]&lt;&gt;"",IF(tblLoan34[[#This Row],[SCHEDULED PAYMENT]]+tblLoan34[[#This Row],[EXTRA PAYMENT]]&lt;=tblLoan34[[#This Row],[BEGINNING BALANCE]],tblLoan34[[#This Row],[SCHEDULED PAYMENT]]+tblLoan34[[#This Row],[EXTRA PAYMENT]],tblLoan34[[#This Row],[BEGINNING BALANCE]]),"")</f>
        <v/>
      </c>
      <c r="G372" s="101" t="str">
        <f>IF(tblLoan34[[#This Row],[PMT NO]]&lt;&gt;"",tblLoan34[[#This Row],[TOTAL PAYMENT]]-tblLoan34[[#This Row],[INTEREST]],"")</f>
        <v/>
      </c>
      <c r="H372" s="101" t="str">
        <f>IF(tblLoan34[[#This Row],[PMT NO]]&lt;&gt;"",tblLoan34[[#This Row],[BEGINNING BALANCE]]*(InterestRate/PaymentsPerYear),"")</f>
        <v/>
      </c>
      <c r="I372" s="101" t="str">
        <f>IF(tblLoan34[[#This Row],[PMT NO]]&lt;&gt;"",IF(tblLoan34[[#This Row],[SCHEDULED PAYMENT]]+tblLoan34[[#This Row],[EXTRA PAYMENT]]&lt;=tblLoan34[[#This Row],[BEGINNING BALANCE]],tblLoan34[[#This Row],[BEGINNING BALANCE]]-tblLoan34[[#This Row],[PRINCIPAL]],0),"")</f>
        <v/>
      </c>
      <c r="J372" s="101" t="str">
        <f>IF(tblLoan34[[#This Row],[PMT NO]]&lt;&gt;"",SUM(INDEX(tblLoan34[INTEREST],1,1):tblLoan34[[#This Row],[INTEREST]]),"")</f>
        <v/>
      </c>
    </row>
  </sheetData>
  <mergeCells count="1">
    <mergeCell ref="H10:I10"/>
  </mergeCells>
  <conditionalFormatting sqref="A13:J372">
    <cfRule type="expression" dxfId="12" priority="1">
      <formula>($A13="")+(($C13=0)*($E13=0))</formula>
    </cfRule>
  </conditionalFormatting>
  <printOptions horizontalCentered="1"/>
  <pageMargins left="0.4" right="0.4" top="0.4" bottom="0.5" header="0.3" footer="0.3"/>
  <pageSetup orientation="landscape"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T16" sqref="T16"/>
    </sheetView>
  </sheetViews>
  <sheetFormatPr defaultRowHeight="15" x14ac:dyDescent="0.25"/>
  <cols>
    <col min="1" max="2" width="17.42578125" customWidth="1"/>
  </cols>
  <sheetData>
    <row r="1" spans="1:15" ht="23.25" x14ac:dyDescent="0.35">
      <c r="A1" s="103" t="s">
        <v>132</v>
      </c>
      <c r="B1" s="104"/>
    </row>
    <row r="2" spans="1:15" ht="9.75" customHeight="1" x14ac:dyDescent="0.35">
      <c r="A2" s="105"/>
      <c r="B2" s="105"/>
    </row>
    <row r="3" spans="1:15" s="106" customFormat="1" x14ac:dyDescent="0.25">
      <c r="A3" s="106" t="s">
        <v>133</v>
      </c>
      <c r="B3" s="106" t="s">
        <v>134</v>
      </c>
      <c r="C3" s="106" t="s">
        <v>5</v>
      </c>
      <c r="D3" s="106" t="s">
        <v>6</v>
      </c>
      <c r="E3" s="106" t="s">
        <v>7</v>
      </c>
      <c r="F3" s="106" t="s">
        <v>8</v>
      </c>
      <c r="G3" s="106" t="s">
        <v>9</v>
      </c>
      <c r="H3" s="106" t="s">
        <v>10</v>
      </c>
      <c r="I3" s="106" t="s">
        <v>11</v>
      </c>
      <c r="J3" s="106" t="s">
        <v>12</v>
      </c>
      <c r="K3" s="106" t="s">
        <v>13</v>
      </c>
      <c r="L3" s="106" t="s">
        <v>14</v>
      </c>
      <c r="M3" s="106" t="s">
        <v>15</v>
      </c>
      <c r="N3" s="106" t="s">
        <v>16</v>
      </c>
      <c r="O3" s="106" t="s">
        <v>2</v>
      </c>
    </row>
    <row r="4" spans="1:15" x14ac:dyDescent="0.25">
      <c r="A4" t="s">
        <v>135</v>
      </c>
      <c r="B4" s="107">
        <v>100</v>
      </c>
      <c r="C4" s="107">
        <f>0+50-10</f>
        <v>40</v>
      </c>
      <c r="D4" s="107">
        <f>0-10</f>
        <v>-10</v>
      </c>
      <c r="E4" s="107">
        <f>0</f>
        <v>0</v>
      </c>
      <c r="F4" s="107">
        <f>0</f>
        <v>0</v>
      </c>
      <c r="G4" s="107">
        <f>0</f>
        <v>0</v>
      </c>
      <c r="H4" s="107">
        <f>0</f>
        <v>0</v>
      </c>
      <c r="I4" s="107">
        <f>0</f>
        <v>0</v>
      </c>
      <c r="J4" s="107">
        <f>0</f>
        <v>0</v>
      </c>
      <c r="K4" s="107">
        <f>0</f>
        <v>0</v>
      </c>
      <c r="L4" s="107">
        <f>0</f>
        <v>0</v>
      </c>
      <c r="M4" s="107">
        <f>0</f>
        <v>0</v>
      </c>
      <c r="N4" s="107">
        <f>0</f>
        <v>0</v>
      </c>
      <c r="O4" s="108">
        <f>SUM(B4:N4)</f>
        <v>130</v>
      </c>
    </row>
    <row r="5" spans="1:15" x14ac:dyDescent="0.25">
      <c r="A5" t="s">
        <v>136</v>
      </c>
      <c r="B5" s="107">
        <v>100</v>
      </c>
      <c r="C5" s="107">
        <f>0</f>
        <v>0</v>
      </c>
      <c r="D5" s="107">
        <f>0</f>
        <v>0</v>
      </c>
      <c r="E5" s="107">
        <f>0</f>
        <v>0</v>
      </c>
      <c r="F5" s="107">
        <f>0</f>
        <v>0</v>
      </c>
      <c r="G5" s="107">
        <f>0</f>
        <v>0</v>
      </c>
      <c r="H5" s="107">
        <f>0</f>
        <v>0</v>
      </c>
      <c r="I5" s="107">
        <f>0</f>
        <v>0</v>
      </c>
      <c r="J5" s="107">
        <f>0</f>
        <v>0</v>
      </c>
      <c r="K5" s="107">
        <f>0</f>
        <v>0</v>
      </c>
      <c r="L5" s="107">
        <f>0</f>
        <v>0</v>
      </c>
      <c r="M5" s="107">
        <f>0</f>
        <v>0</v>
      </c>
      <c r="N5" s="107">
        <f>0</f>
        <v>0</v>
      </c>
      <c r="O5" s="108">
        <f t="shared" ref="O5:O23" si="0">SUM(B5:N5)</f>
        <v>100</v>
      </c>
    </row>
    <row r="6" spans="1:15" x14ac:dyDescent="0.25">
      <c r="A6" t="s">
        <v>137</v>
      </c>
      <c r="B6" s="107">
        <v>100</v>
      </c>
      <c r="C6" s="107">
        <f>0</f>
        <v>0</v>
      </c>
      <c r="D6" s="107">
        <f>0</f>
        <v>0</v>
      </c>
      <c r="E6" s="107">
        <f>0</f>
        <v>0</v>
      </c>
      <c r="F6" s="107">
        <f>0</f>
        <v>0</v>
      </c>
      <c r="G6" s="107">
        <f>0</f>
        <v>0</v>
      </c>
      <c r="H6" s="107">
        <f>0</f>
        <v>0</v>
      </c>
      <c r="I6" s="107">
        <f>0</f>
        <v>0</v>
      </c>
      <c r="J6" s="107">
        <f>0</f>
        <v>0</v>
      </c>
      <c r="K6" s="107">
        <f>0</f>
        <v>0</v>
      </c>
      <c r="L6" s="107">
        <f>0</f>
        <v>0</v>
      </c>
      <c r="M6" s="107">
        <f>0</f>
        <v>0</v>
      </c>
      <c r="N6" s="107">
        <f>0</f>
        <v>0</v>
      </c>
      <c r="O6" s="108">
        <f t="shared" si="0"/>
        <v>100</v>
      </c>
    </row>
    <row r="7" spans="1:15" x14ac:dyDescent="0.25">
      <c r="A7" t="s">
        <v>138</v>
      </c>
      <c r="B7" s="107">
        <v>100</v>
      </c>
      <c r="C7" s="107">
        <f>0</f>
        <v>0</v>
      </c>
      <c r="D7" s="107">
        <f>0</f>
        <v>0</v>
      </c>
      <c r="E7" s="107">
        <f>0</f>
        <v>0</v>
      </c>
      <c r="F7" s="107">
        <f>0</f>
        <v>0</v>
      </c>
      <c r="G7" s="107">
        <f>0</f>
        <v>0</v>
      </c>
      <c r="H7" s="107">
        <f>0</f>
        <v>0</v>
      </c>
      <c r="I7" s="107">
        <f>0</f>
        <v>0</v>
      </c>
      <c r="J7" s="107">
        <f>0</f>
        <v>0</v>
      </c>
      <c r="K7" s="107">
        <f>0</f>
        <v>0</v>
      </c>
      <c r="L7" s="107">
        <f>0</f>
        <v>0</v>
      </c>
      <c r="M7" s="107">
        <f>0</f>
        <v>0</v>
      </c>
      <c r="N7" s="107">
        <f>0</f>
        <v>0</v>
      </c>
      <c r="O7" s="108">
        <f t="shared" si="0"/>
        <v>100</v>
      </c>
    </row>
    <row r="8" spans="1:15" x14ac:dyDescent="0.25">
      <c r="A8" t="s">
        <v>139</v>
      </c>
      <c r="B8" s="107">
        <v>100</v>
      </c>
      <c r="C8" s="107">
        <f>0</f>
        <v>0</v>
      </c>
      <c r="D8" s="107">
        <f>0</f>
        <v>0</v>
      </c>
      <c r="E8" s="107">
        <f>0</f>
        <v>0</v>
      </c>
      <c r="F8" s="107">
        <f>0</f>
        <v>0</v>
      </c>
      <c r="G8" s="107">
        <f>0</f>
        <v>0</v>
      </c>
      <c r="H8" s="107">
        <f>0</f>
        <v>0</v>
      </c>
      <c r="I8" s="107">
        <f>0</f>
        <v>0</v>
      </c>
      <c r="J8" s="107">
        <f>0</f>
        <v>0</v>
      </c>
      <c r="K8" s="107">
        <f>0</f>
        <v>0</v>
      </c>
      <c r="L8" s="107">
        <f>0</f>
        <v>0</v>
      </c>
      <c r="M8" s="107">
        <f>0</f>
        <v>0</v>
      </c>
      <c r="N8" s="107">
        <f>0</f>
        <v>0</v>
      </c>
      <c r="O8" s="108">
        <f t="shared" si="0"/>
        <v>100</v>
      </c>
    </row>
    <row r="9" spans="1:15" x14ac:dyDescent="0.25">
      <c r="A9" t="s">
        <v>140</v>
      </c>
      <c r="B9" s="107">
        <v>100</v>
      </c>
      <c r="C9" s="107">
        <f>0</f>
        <v>0</v>
      </c>
      <c r="D9" s="107">
        <f>0</f>
        <v>0</v>
      </c>
      <c r="E9" s="107">
        <f>0</f>
        <v>0</v>
      </c>
      <c r="F9" s="107">
        <f>0</f>
        <v>0</v>
      </c>
      <c r="G9" s="107">
        <f>0</f>
        <v>0</v>
      </c>
      <c r="H9" s="107">
        <f>0</f>
        <v>0</v>
      </c>
      <c r="I9" s="107">
        <f>0</f>
        <v>0</v>
      </c>
      <c r="J9" s="107">
        <f>0</f>
        <v>0</v>
      </c>
      <c r="K9" s="107">
        <f>0</f>
        <v>0</v>
      </c>
      <c r="L9" s="107">
        <f>0</f>
        <v>0</v>
      </c>
      <c r="M9" s="107">
        <f>0</f>
        <v>0</v>
      </c>
      <c r="N9" s="107">
        <f>0</f>
        <v>0</v>
      </c>
      <c r="O9" s="108">
        <f t="shared" si="0"/>
        <v>100</v>
      </c>
    </row>
    <row r="10" spans="1:15" x14ac:dyDescent="0.25">
      <c r="A10" t="s">
        <v>141</v>
      </c>
      <c r="B10" s="107">
        <v>100</v>
      </c>
      <c r="C10" s="107">
        <f>0</f>
        <v>0</v>
      </c>
      <c r="D10" s="107">
        <f>0</f>
        <v>0</v>
      </c>
      <c r="E10" s="107">
        <f>0</f>
        <v>0</v>
      </c>
      <c r="F10" s="107">
        <f>0</f>
        <v>0</v>
      </c>
      <c r="G10" s="107">
        <f>0</f>
        <v>0</v>
      </c>
      <c r="H10" s="107">
        <f>0</f>
        <v>0</v>
      </c>
      <c r="I10" s="107">
        <f>0</f>
        <v>0</v>
      </c>
      <c r="J10" s="107">
        <f>0</f>
        <v>0</v>
      </c>
      <c r="K10" s="107">
        <f>0</f>
        <v>0</v>
      </c>
      <c r="L10" s="107">
        <f>0</f>
        <v>0</v>
      </c>
      <c r="M10" s="107">
        <f>0</f>
        <v>0</v>
      </c>
      <c r="N10" s="107">
        <f>0</f>
        <v>0</v>
      </c>
      <c r="O10" s="108">
        <f t="shared" si="0"/>
        <v>100</v>
      </c>
    </row>
    <row r="11" spans="1:15" x14ac:dyDescent="0.25">
      <c r="A11" t="s">
        <v>142</v>
      </c>
      <c r="B11" s="107">
        <v>400</v>
      </c>
      <c r="C11" s="107">
        <f>0</f>
        <v>0</v>
      </c>
      <c r="D11" s="107">
        <f>0</f>
        <v>0</v>
      </c>
      <c r="E11" s="107">
        <f>0</f>
        <v>0</v>
      </c>
      <c r="F11" s="107">
        <f>0</f>
        <v>0</v>
      </c>
      <c r="G11" s="107">
        <f>0</f>
        <v>0</v>
      </c>
      <c r="H11" s="107">
        <f>0</f>
        <v>0</v>
      </c>
      <c r="I11" s="107">
        <f>0</f>
        <v>0</v>
      </c>
      <c r="J11" s="107">
        <f>0</f>
        <v>0</v>
      </c>
      <c r="K11" s="107">
        <f>0</f>
        <v>0</v>
      </c>
      <c r="L11" s="107">
        <f>0</f>
        <v>0</v>
      </c>
      <c r="M11" s="107">
        <f>0</f>
        <v>0</v>
      </c>
      <c r="N11" s="107">
        <f>0</f>
        <v>0</v>
      </c>
      <c r="O11" s="108">
        <f t="shared" si="0"/>
        <v>400</v>
      </c>
    </row>
    <row r="12" spans="1:15" x14ac:dyDescent="0.25">
      <c r="A12" t="s">
        <v>143</v>
      </c>
      <c r="B12" s="107">
        <v>100</v>
      </c>
      <c r="C12" s="107">
        <f>0</f>
        <v>0</v>
      </c>
      <c r="D12" s="107">
        <f>0</f>
        <v>0</v>
      </c>
      <c r="E12" s="107">
        <f>0</f>
        <v>0</v>
      </c>
      <c r="F12" s="107">
        <f>0</f>
        <v>0</v>
      </c>
      <c r="G12" s="107">
        <f>0</f>
        <v>0</v>
      </c>
      <c r="H12" s="107">
        <f>0</f>
        <v>0</v>
      </c>
      <c r="I12" s="107">
        <f>0</f>
        <v>0</v>
      </c>
      <c r="J12" s="107">
        <f>0</f>
        <v>0</v>
      </c>
      <c r="K12" s="107">
        <f>0</f>
        <v>0</v>
      </c>
      <c r="L12" s="107">
        <f>0</f>
        <v>0</v>
      </c>
      <c r="M12" s="107">
        <f>0</f>
        <v>0</v>
      </c>
      <c r="N12" s="107">
        <f>0</f>
        <v>0</v>
      </c>
      <c r="O12" s="108">
        <f t="shared" si="0"/>
        <v>100</v>
      </c>
    </row>
    <row r="13" spans="1:15" x14ac:dyDescent="0.25">
      <c r="A13" t="s">
        <v>144</v>
      </c>
      <c r="B13" s="107">
        <v>10</v>
      </c>
      <c r="C13" s="107">
        <f>0</f>
        <v>0</v>
      </c>
      <c r="D13" s="107">
        <f>0</f>
        <v>0</v>
      </c>
      <c r="E13" s="107">
        <f>0</f>
        <v>0</v>
      </c>
      <c r="F13" s="107">
        <f>0</f>
        <v>0</v>
      </c>
      <c r="G13" s="107">
        <f>0</f>
        <v>0</v>
      </c>
      <c r="H13" s="107">
        <f>0</f>
        <v>0</v>
      </c>
      <c r="I13" s="107">
        <f>0</f>
        <v>0</v>
      </c>
      <c r="J13" s="107">
        <f>0</f>
        <v>0</v>
      </c>
      <c r="K13" s="107">
        <f>0</f>
        <v>0</v>
      </c>
      <c r="L13" s="107">
        <f>0</f>
        <v>0</v>
      </c>
      <c r="M13" s="107">
        <f>0</f>
        <v>0</v>
      </c>
      <c r="N13" s="107">
        <f>0</f>
        <v>0</v>
      </c>
      <c r="O13" s="108">
        <f t="shared" si="0"/>
        <v>10</v>
      </c>
    </row>
    <row r="14" spans="1:15" x14ac:dyDescent="0.25">
      <c r="A14" t="s">
        <v>145</v>
      </c>
      <c r="B14" s="107">
        <v>10</v>
      </c>
      <c r="C14" s="107">
        <f>0</f>
        <v>0</v>
      </c>
      <c r="D14" s="107">
        <f>0</f>
        <v>0</v>
      </c>
      <c r="E14" s="107">
        <f>0</f>
        <v>0</v>
      </c>
      <c r="F14" s="107">
        <f>0</f>
        <v>0</v>
      </c>
      <c r="G14" s="107">
        <f>0</f>
        <v>0</v>
      </c>
      <c r="H14" s="107">
        <f>0</f>
        <v>0</v>
      </c>
      <c r="I14" s="107">
        <f>0</f>
        <v>0</v>
      </c>
      <c r="J14" s="107">
        <f>0</f>
        <v>0</v>
      </c>
      <c r="K14" s="107">
        <f>0</f>
        <v>0</v>
      </c>
      <c r="L14" s="107">
        <f>0</f>
        <v>0</v>
      </c>
      <c r="M14" s="107">
        <f>0</f>
        <v>0</v>
      </c>
      <c r="N14" s="107">
        <f>0</f>
        <v>0</v>
      </c>
      <c r="O14" s="108">
        <f t="shared" si="0"/>
        <v>10</v>
      </c>
    </row>
    <row r="15" spans="1:15" x14ac:dyDescent="0.25">
      <c r="A15" t="s">
        <v>146</v>
      </c>
      <c r="B15" s="107">
        <v>100</v>
      </c>
      <c r="C15" s="107">
        <f>0</f>
        <v>0</v>
      </c>
      <c r="D15" s="107">
        <f>0</f>
        <v>0</v>
      </c>
      <c r="E15" s="107">
        <f>0</f>
        <v>0</v>
      </c>
      <c r="F15" s="107">
        <f>0</f>
        <v>0</v>
      </c>
      <c r="G15" s="107">
        <f>0</f>
        <v>0</v>
      </c>
      <c r="H15" s="107">
        <f>0</f>
        <v>0</v>
      </c>
      <c r="I15" s="107">
        <f>0</f>
        <v>0</v>
      </c>
      <c r="J15" s="107">
        <f>0</f>
        <v>0</v>
      </c>
      <c r="K15" s="107">
        <f>0</f>
        <v>0</v>
      </c>
      <c r="L15" s="107">
        <f>0</f>
        <v>0</v>
      </c>
      <c r="M15" s="107">
        <f>0</f>
        <v>0</v>
      </c>
      <c r="N15" s="107">
        <f>0</f>
        <v>0</v>
      </c>
      <c r="O15" s="108">
        <f t="shared" si="0"/>
        <v>100</v>
      </c>
    </row>
    <row r="16" spans="1:15" x14ac:dyDescent="0.25">
      <c r="A16" t="s">
        <v>147</v>
      </c>
      <c r="B16" s="107">
        <v>100</v>
      </c>
      <c r="C16" s="107">
        <f>0</f>
        <v>0</v>
      </c>
      <c r="D16" s="107">
        <f>0</f>
        <v>0</v>
      </c>
      <c r="E16" s="107">
        <f>0</f>
        <v>0</v>
      </c>
      <c r="F16" s="107">
        <f>0</f>
        <v>0</v>
      </c>
      <c r="G16" s="107">
        <f>0</f>
        <v>0</v>
      </c>
      <c r="H16" s="107">
        <f>0</f>
        <v>0</v>
      </c>
      <c r="I16" s="107">
        <f>0</f>
        <v>0</v>
      </c>
      <c r="J16" s="107">
        <f>0</f>
        <v>0</v>
      </c>
      <c r="K16" s="107">
        <f>0</f>
        <v>0</v>
      </c>
      <c r="L16" s="107">
        <f>0</f>
        <v>0</v>
      </c>
      <c r="M16" s="107">
        <f>0</f>
        <v>0</v>
      </c>
      <c r="N16" s="107">
        <f>0</f>
        <v>0</v>
      </c>
      <c r="O16" s="108">
        <f t="shared" si="0"/>
        <v>100</v>
      </c>
    </row>
    <row r="17" spans="1:15" x14ac:dyDescent="0.25">
      <c r="A17" t="s">
        <v>148</v>
      </c>
      <c r="B17" s="107">
        <v>100</v>
      </c>
      <c r="C17" s="107">
        <f>0</f>
        <v>0</v>
      </c>
      <c r="D17" s="107">
        <f>0</f>
        <v>0</v>
      </c>
      <c r="E17" s="107">
        <f>0</f>
        <v>0</v>
      </c>
      <c r="F17" s="107">
        <f>0</f>
        <v>0</v>
      </c>
      <c r="G17" s="107">
        <f>0</f>
        <v>0</v>
      </c>
      <c r="H17" s="107">
        <f>0</f>
        <v>0</v>
      </c>
      <c r="I17" s="107">
        <f>0</f>
        <v>0</v>
      </c>
      <c r="J17" s="107">
        <f>0</f>
        <v>0</v>
      </c>
      <c r="K17" s="107">
        <f>0</f>
        <v>0</v>
      </c>
      <c r="L17" s="107">
        <f>0</f>
        <v>0</v>
      </c>
      <c r="M17" s="107">
        <f>0</f>
        <v>0</v>
      </c>
      <c r="N17" s="107">
        <f>0</f>
        <v>0</v>
      </c>
      <c r="O17" s="108">
        <f t="shared" si="0"/>
        <v>100</v>
      </c>
    </row>
    <row r="18" spans="1:15" x14ac:dyDescent="0.25">
      <c r="A18" t="s">
        <v>149</v>
      </c>
      <c r="B18" s="107">
        <v>100</v>
      </c>
      <c r="C18" s="107">
        <f>0</f>
        <v>0</v>
      </c>
      <c r="D18" s="107">
        <f>0</f>
        <v>0</v>
      </c>
      <c r="E18" s="107">
        <f>0</f>
        <v>0</v>
      </c>
      <c r="F18" s="107">
        <f>0</f>
        <v>0</v>
      </c>
      <c r="G18" s="107">
        <f>0</f>
        <v>0</v>
      </c>
      <c r="H18" s="107">
        <f>0</f>
        <v>0</v>
      </c>
      <c r="I18" s="107">
        <f>0</f>
        <v>0</v>
      </c>
      <c r="J18" s="107">
        <f>0</f>
        <v>0</v>
      </c>
      <c r="K18" s="107">
        <f>0</f>
        <v>0</v>
      </c>
      <c r="L18" s="107">
        <f>0</f>
        <v>0</v>
      </c>
      <c r="M18" s="107">
        <f>0</f>
        <v>0</v>
      </c>
      <c r="N18" s="107">
        <f>0</f>
        <v>0</v>
      </c>
      <c r="O18" s="108">
        <f t="shared" si="0"/>
        <v>100</v>
      </c>
    </row>
    <row r="19" spans="1:15" x14ac:dyDescent="0.25">
      <c r="A19" t="s">
        <v>150</v>
      </c>
      <c r="B19" s="107">
        <v>100</v>
      </c>
      <c r="C19" s="107">
        <f>0</f>
        <v>0</v>
      </c>
      <c r="D19" s="107">
        <f>0</f>
        <v>0</v>
      </c>
      <c r="E19" s="107">
        <f>0</f>
        <v>0</v>
      </c>
      <c r="F19" s="107">
        <f>0</f>
        <v>0</v>
      </c>
      <c r="G19" s="107">
        <f>0</f>
        <v>0</v>
      </c>
      <c r="H19" s="107">
        <f>0</f>
        <v>0</v>
      </c>
      <c r="I19" s="107">
        <f>0</f>
        <v>0</v>
      </c>
      <c r="J19" s="107">
        <f>0</f>
        <v>0</v>
      </c>
      <c r="K19" s="107">
        <f>0</f>
        <v>0</v>
      </c>
      <c r="L19" s="107">
        <f>0</f>
        <v>0</v>
      </c>
      <c r="M19" s="107">
        <f>0</f>
        <v>0</v>
      </c>
      <c r="N19" s="107">
        <f>0</f>
        <v>0</v>
      </c>
      <c r="O19" s="108">
        <f t="shared" si="0"/>
        <v>100</v>
      </c>
    </row>
    <row r="20" spans="1:15" x14ac:dyDescent="0.25">
      <c r="A20" t="s">
        <v>151</v>
      </c>
      <c r="B20" s="107">
        <v>100</v>
      </c>
      <c r="C20" s="107">
        <f>0</f>
        <v>0</v>
      </c>
      <c r="D20" s="107">
        <f>0</f>
        <v>0</v>
      </c>
      <c r="E20" s="107">
        <f>0</f>
        <v>0</v>
      </c>
      <c r="F20" s="107">
        <f>0</f>
        <v>0</v>
      </c>
      <c r="G20" s="107">
        <f>0</f>
        <v>0</v>
      </c>
      <c r="H20" s="107">
        <f>0</f>
        <v>0</v>
      </c>
      <c r="I20" s="107">
        <f>0</f>
        <v>0</v>
      </c>
      <c r="J20" s="107">
        <f>0</f>
        <v>0</v>
      </c>
      <c r="K20" s="107">
        <f>0</f>
        <v>0</v>
      </c>
      <c r="L20" s="107">
        <f>0</f>
        <v>0</v>
      </c>
      <c r="M20" s="107">
        <f>0</f>
        <v>0</v>
      </c>
      <c r="N20" s="107">
        <f>0</f>
        <v>0</v>
      </c>
      <c r="O20" s="108">
        <f t="shared" si="0"/>
        <v>100</v>
      </c>
    </row>
    <row r="21" spans="1:15" x14ac:dyDescent="0.25">
      <c r="A21" t="s">
        <v>152</v>
      </c>
      <c r="B21" s="107">
        <v>100</v>
      </c>
      <c r="C21" s="107">
        <f>0</f>
        <v>0</v>
      </c>
      <c r="D21" s="107">
        <f>0</f>
        <v>0</v>
      </c>
      <c r="E21" s="107">
        <f>0</f>
        <v>0</v>
      </c>
      <c r="F21" s="107">
        <f>0</f>
        <v>0</v>
      </c>
      <c r="G21" s="107">
        <f>0</f>
        <v>0</v>
      </c>
      <c r="H21" s="107">
        <f>0</f>
        <v>0</v>
      </c>
      <c r="I21" s="107">
        <f>0</f>
        <v>0</v>
      </c>
      <c r="J21" s="107">
        <f>0</f>
        <v>0</v>
      </c>
      <c r="K21" s="107">
        <f>0</f>
        <v>0</v>
      </c>
      <c r="L21" s="107">
        <f>0</f>
        <v>0</v>
      </c>
      <c r="M21" s="107">
        <f>0</f>
        <v>0</v>
      </c>
      <c r="N21" s="107">
        <f>0</f>
        <v>0</v>
      </c>
      <c r="O21" s="108">
        <f t="shared" si="0"/>
        <v>100</v>
      </c>
    </row>
    <row r="22" spans="1:15" x14ac:dyDescent="0.25">
      <c r="A22" t="s">
        <v>153</v>
      </c>
      <c r="B22" s="107">
        <v>100</v>
      </c>
      <c r="C22" s="107">
        <f>0</f>
        <v>0</v>
      </c>
      <c r="D22" s="107">
        <f>0</f>
        <v>0</v>
      </c>
      <c r="E22" s="107">
        <f>0</f>
        <v>0</v>
      </c>
      <c r="F22" s="107">
        <f>0</f>
        <v>0</v>
      </c>
      <c r="G22" s="107">
        <f>0</f>
        <v>0</v>
      </c>
      <c r="H22" s="107">
        <f>0</f>
        <v>0</v>
      </c>
      <c r="I22" s="107">
        <f>0</f>
        <v>0</v>
      </c>
      <c r="J22" s="107">
        <f>0</f>
        <v>0</v>
      </c>
      <c r="K22" s="107">
        <f>0</f>
        <v>0</v>
      </c>
      <c r="L22" s="107">
        <f>0</f>
        <v>0</v>
      </c>
      <c r="M22" s="107">
        <f>0</f>
        <v>0</v>
      </c>
      <c r="N22" s="107">
        <f>0</f>
        <v>0</v>
      </c>
      <c r="O22" s="108">
        <f t="shared" si="0"/>
        <v>100</v>
      </c>
    </row>
    <row r="23" spans="1:15" ht="15.75" thickBot="1" x14ac:dyDescent="0.3">
      <c r="A23" s="109" t="s">
        <v>154</v>
      </c>
      <c r="B23" s="110">
        <v>100</v>
      </c>
      <c r="C23" s="110">
        <f>0</f>
        <v>0</v>
      </c>
      <c r="D23" s="110">
        <f>0</f>
        <v>0</v>
      </c>
      <c r="E23" s="110">
        <f>0</f>
        <v>0</v>
      </c>
      <c r="F23" s="110">
        <f>0</f>
        <v>0</v>
      </c>
      <c r="G23" s="110">
        <f>0</f>
        <v>0</v>
      </c>
      <c r="H23" s="110">
        <f>0</f>
        <v>0</v>
      </c>
      <c r="I23" s="110">
        <f>0</f>
        <v>0</v>
      </c>
      <c r="J23" s="110">
        <f>0</f>
        <v>0</v>
      </c>
      <c r="K23" s="110">
        <f>0</f>
        <v>0</v>
      </c>
      <c r="L23" s="110">
        <f>0</f>
        <v>0</v>
      </c>
      <c r="M23" s="110">
        <f>0</f>
        <v>0</v>
      </c>
      <c r="N23" s="110">
        <f>0</f>
        <v>0</v>
      </c>
      <c r="O23" s="108">
        <f t="shared" si="0"/>
        <v>100</v>
      </c>
    </row>
    <row r="24" spans="1:15" x14ac:dyDescent="0.25">
      <c r="A24" t="s">
        <v>155</v>
      </c>
      <c r="B24" s="18">
        <f t="shared" ref="B24:N24" si="1">SUM(B4:B23)</f>
        <v>2120</v>
      </c>
      <c r="C24" s="18">
        <f t="shared" si="1"/>
        <v>40</v>
      </c>
      <c r="D24" s="18">
        <f t="shared" si="1"/>
        <v>-10</v>
      </c>
      <c r="E24" s="18">
        <f t="shared" si="1"/>
        <v>0</v>
      </c>
      <c r="F24" s="18">
        <f t="shared" si="1"/>
        <v>0</v>
      </c>
      <c r="G24" s="18">
        <f t="shared" si="1"/>
        <v>0</v>
      </c>
      <c r="H24" s="18">
        <f t="shared" si="1"/>
        <v>0</v>
      </c>
      <c r="I24" s="18">
        <f t="shared" si="1"/>
        <v>0</v>
      </c>
      <c r="J24" s="18">
        <f t="shared" si="1"/>
        <v>0</v>
      </c>
      <c r="K24" s="18">
        <f t="shared" si="1"/>
        <v>0</v>
      </c>
      <c r="L24" s="18">
        <f t="shared" si="1"/>
        <v>0</v>
      </c>
      <c r="M24" s="18">
        <f t="shared" si="1"/>
        <v>0</v>
      </c>
      <c r="N24" s="18">
        <f t="shared" si="1"/>
        <v>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4" sqref="F14"/>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39</vt:i4>
      </vt:variant>
    </vt:vector>
  </HeadingPairs>
  <TitlesOfParts>
    <vt:vector size="46" baseType="lpstr">
      <vt:lpstr>Sinking Funds</vt:lpstr>
      <vt:lpstr>2016</vt:lpstr>
      <vt:lpstr>CC Payoff</vt:lpstr>
      <vt:lpstr>Student Loan Payoff</vt:lpstr>
      <vt:lpstr>Car Note Payoff</vt:lpstr>
      <vt:lpstr>Sinking Funds Tracker</vt:lpstr>
      <vt:lpstr>Sheet1</vt:lpstr>
      <vt:lpstr>'Car Note Payoff'!ActualNumberOfPayments</vt:lpstr>
      <vt:lpstr>'Student Loan Payoff'!ActualNumberOfPayments</vt:lpstr>
      <vt:lpstr>ActualNumberOfPayments</vt:lpstr>
      <vt:lpstr>'Car Note Payoff'!ExtraPayments</vt:lpstr>
      <vt:lpstr>'Student Loan Payoff'!ExtraPayments</vt:lpstr>
      <vt:lpstr>ExtraPayments</vt:lpstr>
      <vt:lpstr>'Car Note Payoff'!InterestRate</vt:lpstr>
      <vt:lpstr>'Student Loan Payoff'!InterestRate</vt:lpstr>
      <vt:lpstr>InterestRate</vt:lpstr>
      <vt:lpstr>'Car Note Payoff'!LenderName</vt:lpstr>
      <vt:lpstr>'Student Loan Payoff'!LenderName</vt:lpstr>
      <vt:lpstr>LenderName</vt:lpstr>
      <vt:lpstr>'Car Note Payoff'!LoanAmount</vt:lpstr>
      <vt:lpstr>'Student Loan Payoff'!LoanAmount</vt:lpstr>
      <vt:lpstr>LoanAmount</vt:lpstr>
      <vt:lpstr>'Car Note Payoff'!LoanPeriod</vt:lpstr>
      <vt:lpstr>'Student Loan Payoff'!LoanPeriod</vt:lpstr>
      <vt:lpstr>LoanPeriod</vt:lpstr>
      <vt:lpstr>'Car Note Payoff'!LoanStartDate</vt:lpstr>
      <vt:lpstr>'Student Loan Payoff'!LoanStartDate</vt:lpstr>
      <vt:lpstr>LoanStartDate</vt:lpstr>
      <vt:lpstr>'Car Note Payoff'!PaymentsPerYear</vt:lpstr>
      <vt:lpstr>'Student Loan Payoff'!PaymentsPerYear</vt:lpstr>
      <vt:lpstr>PaymentsPerYear</vt:lpstr>
      <vt:lpstr>'Car Note Payoff'!Print_Titles</vt:lpstr>
      <vt:lpstr>'CC Payoff'!Print_Titles</vt:lpstr>
      <vt:lpstr>'Student Loan Payoff'!Print_Titles</vt:lpstr>
      <vt:lpstr>'Car Note Payoff'!ScheduledNumberOfPayments</vt:lpstr>
      <vt:lpstr>'Student Loan Payoff'!ScheduledNumberOfPayments</vt:lpstr>
      <vt:lpstr>ScheduledNumberOfPayments</vt:lpstr>
      <vt:lpstr>'Car Note Payoff'!ScheduledPayment</vt:lpstr>
      <vt:lpstr>'Student Loan Payoff'!ScheduledPayment</vt:lpstr>
      <vt:lpstr>ScheduledPayment</vt:lpstr>
      <vt:lpstr>'Car Note Payoff'!TotalEarlyPayments</vt:lpstr>
      <vt:lpstr>'Student Loan Payoff'!TotalEarlyPayments</vt:lpstr>
      <vt:lpstr>TotalEarlyPayments</vt:lpstr>
      <vt:lpstr>'Car Note Payoff'!TotalInterest</vt:lpstr>
      <vt:lpstr>'Student Loan Payoff'!TotalInterest</vt:lpstr>
      <vt:lpstr>TotalInterest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Jiavanna Mickens</cp:lastModifiedBy>
  <dcterms:created xsi:type="dcterms:W3CDTF">2014-07-10T22:57:36Z</dcterms:created>
  <dcterms:modified xsi:type="dcterms:W3CDTF">2016-08-01T13:53:26Z</dcterms:modified>
</cp:coreProperties>
</file>